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G:\ACEST2627\Reports\6 - Full Council\Revenue Budget\"/>
    </mc:Choice>
  </mc:AlternateContent>
  <xr:revisionPtr revIDLastSave="0" documentId="13_ncr:1_{D92990E9-1593-4115-B745-410CEE9BF9DA}" xr6:coauthVersionLast="47" xr6:coauthVersionMax="47" xr10:uidLastSave="{00000000-0000-0000-0000-000000000000}"/>
  <bookViews>
    <workbookView xWindow="-120" yWindow="-120" windowWidth="25440" windowHeight="15270" tabRatio="859" firstSheet="7" activeTab="13" xr2:uid="{00000000-000D-0000-FFFF-FFFF00000000}"/>
  </bookViews>
  <sheets>
    <sheet name="Index" sheetId="33" r:id="rId1"/>
    <sheet name="Appendix C1" sheetId="25" r:id="rId2"/>
    <sheet name="Appendix C2" sheetId="26" r:id="rId3"/>
    <sheet name="Appendix C3" sheetId="27" r:id="rId4"/>
    <sheet name="Appendix C4" sheetId="28" r:id="rId5"/>
    <sheet name="Appendix C5" sheetId="32" r:id="rId6"/>
    <sheet name="Appendix C5A" sheetId="37" r:id="rId7"/>
    <sheet name="Appendix C6" sheetId="4" r:id="rId8"/>
    <sheet name="Appendix C7" sheetId="10" r:id="rId9"/>
    <sheet name="Appendix C8" sheetId="9" r:id="rId10"/>
    <sheet name="Appendix C9" sheetId="8" r:id="rId11"/>
    <sheet name="Appendix C10" sheetId="11" r:id="rId12"/>
    <sheet name="Appendix C11" sheetId="13" r:id="rId13"/>
    <sheet name="Appendix C13" sheetId="15" r:id="rId14"/>
    <sheet name="Appendix C14" sheetId="6" r:id="rId15"/>
    <sheet name="Appendix C15" sheetId="16" r:id="rId16"/>
    <sheet name="Appendix C16" sheetId="2" r:id="rId17"/>
    <sheet name="Appendix C17" sheetId="17" r:id="rId18"/>
    <sheet name="Appendix C18 " sheetId="36" r:id="rId19"/>
    <sheet name="Appendix C19" sheetId="18" r:id="rId20"/>
    <sheet name="Appendix C20" sheetId="31" r:id="rId21"/>
    <sheet name="Appendix C21" sheetId="22" r:id="rId22"/>
    <sheet name="Appendix C22" sheetId="23" r:id="rId23"/>
    <sheet name="Appendix C23" sheetId="34" r:id="rId24"/>
  </sheets>
  <definedNames>
    <definedName name="_xlnm._FilterDatabase" localSheetId="12" hidden="1">'Appendix C11'!$A$5:$F$5</definedName>
    <definedName name="_xlnm._FilterDatabase" localSheetId="16" hidden="1">'Appendix C16'!$A$5:$D$5</definedName>
    <definedName name="_xlnm._FilterDatabase" localSheetId="17" hidden="1">'Appendix C17'!$A$4:$D$4</definedName>
    <definedName name="_xlnm._FilterDatabase" localSheetId="18" hidden="1">'Appendix C18 '!$A$5:$E$5</definedName>
    <definedName name="_xlnm._FilterDatabase" localSheetId="19" hidden="1">'Appendix C19'!$A$5:$E$5</definedName>
    <definedName name="_xlnm._FilterDatabase" localSheetId="2" hidden="1">'Appendix C2'!$A$12:$C$14</definedName>
    <definedName name="_xlnm._FilterDatabase" localSheetId="8" hidden="1">'Appendix C7'!$A$5:$D$5</definedName>
    <definedName name="_xlnm._FilterDatabase" localSheetId="9" hidden="1">'Appendix C8'!$A$7:$D$7</definedName>
    <definedName name="_xlnm._FilterDatabase" localSheetId="0" hidden="1">Index!$A$3:$F$28</definedName>
    <definedName name="_ftn1" localSheetId="1">'Appendix C1'!#REF!</definedName>
    <definedName name="_ftn1" localSheetId="20">'Appendix C20'!#REF!</definedName>
    <definedName name="_ftnref1" localSheetId="1">'Appendix C1'!#REF!</definedName>
    <definedName name="_ftnref1" localSheetId="20">'Appendix C20'!#REF!</definedName>
    <definedName name="_Toc85796926" localSheetId="1">'Appendix C1'!#REF!</definedName>
    <definedName name="_Toc85796926" localSheetId="20">'Appendix C20'!#REF!</definedName>
    <definedName name="_Toc85796927" localSheetId="1">'Appendix C1'!$A$9</definedName>
    <definedName name="_Toc85796927" localSheetId="20">'Appendix C20'!$A$26</definedName>
    <definedName name="_Toc85796928" localSheetId="1">'Appendix C1'!#REF!</definedName>
    <definedName name="_Toc85796928" localSheetId="20">'Appendix C20'!#REF!</definedName>
    <definedName name="_Toc85796929" localSheetId="1">'Appendix C1'!#REF!</definedName>
    <definedName name="_Toc85796929" localSheetId="20">'Appendix C20'!#REF!</definedName>
    <definedName name="_Toc85796930" localSheetId="1">'Appendix C1'!#REF!</definedName>
    <definedName name="_Toc85796930" localSheetId="20">'Appendix C20'!#REF!</definedName>
    <definedName name="_Toc85796931" localSheetId="1">'Appendix C1'!#REF!</definedName>
    <definedName name="_Toc85796931" localSheetId="20">'Appendix C20'!#REF!</definedName>
    <definedName name="_Toc85796932" localSheetId="1">'Appendix C1'!#REF!</definedName>
    <definedName name="_Toc85796932" localSheetId="20">'Appendix C20'!#REF!</definedName>
    <definedName name="_Toc85796933" localSheetId="1">'Appendix C1'!#REF!</definedName>
    <definedName name="_Toc85796933" localSheetId="20">'Appendix C20'!#REF!</definedName>
    <definedName name="_Toc85796934" localSheetId="1">'Appendix C1'!#REF!</definedName>
    <definedName name="_Toc85796934" localSheetId="20">'Appendix C20'!#REF!</definedName>
    <definedName name="_Toc85796935" localSheetId="1">'Appendix C1'!#REF!</definedName>
    <definedName name="_Toc85796935" localSheetId="20">'Appendix C20'!#REF!</definedName>
    <definedName name="_Toc85796936" localSheetId="1">'Appendix C1'!#REF!</definedName>
    <definedName name="_Toc85796936" localSheetId="20">'Appendix C20'!#REF!</definedName>
    <definedName name="_Toc85796937" localSheetId="1">'Appendix C1'!#REF!</definedName>
    <definedName name="_Toc85796937" localSheetId="20">'Appendix C20'!#REF!</definedName>
    <definedName name="_Toc85796938" localSheetId="1">'Appendix C1'!#REF!</definedName>
    <definedName name="_Toc85796938" localSheetId="20">'Appendix C20'!#REF!</definedName>
    <definedName name="_Toc85796944" localSheetId="1">'Appendix C1'!#REF!</definedName>
    <definedName name="_Toc85796944" localSheetId="20">'Appendix C20'!#REF!</definedName>
    <definedName name="_xlnm.Print_Area" localSheetId="1">'Appendix C1'!$A$1:$G$13</definedName>
    <definedName name="_xlnm.Print_Area" localSheetId="11">'Appendix C10'!$A$1:$G$27</definedName>
    <definedName name="_xlnm.Print_Area" localSheetId="12">'Appendix C11'!$A$1:$G$109</definedName>
    <definedName name="_xlnm.Print_Area" localSheetId="13">'Appendix C13'!$A$1:$G$93</definedName>
    <definedName name="_xlnm.Print_Area" localSheetId="14">'Appendix C14'!$A$1:$G$28</definedName>
    <definedName name="_xlnm.Print_Area" localSheetId="15">'Appendix C15'!$A$1:$G$13</definedName>
    <definedName name="_xlnm.Print_Area" localSheetId="16">'Appendix C16'!$A$1:$G$85</definedName>
    <definedName name="_xlnm.Print_Area" localSheetId="17">'Appendix C17'!$A$1:$G$44</definedName>
    <definedName name="_xlnm.Print_Area" localSheetId="18">'Appendix C18 '!$A$1:$G$32</definedName>
    <definedName name="_xlnm.Print_Area" localSheetId="19">'Appendix C19'!$A$1:$G$19</definedName>
    <definedName name="_xlnm.Print_Area" localSheetId="20">'Appendix C20'!$A$1:$G$66</definedName>
    <definedName name="_xlnm.Print_Area" localSheetId="21">'Appendix C21'!$A$1:$G$20</definedName>
    <definedName name="_xlnm.Print_Area" localSheetId="22">'Appendix C22'!$A$1:$G$30</definedName>
    <definedName name="_xlnm.Print_Area" localSheetId="23">'Appendix C23'!$A$1:$G$38</definedName>
    <definedName name="_xlnm.Print_Area" localSheetId="3">'Appendix C3'!$A$1:$G$57</definedName>
    <definedName name="_xlnm.Print_Area" localSheetId="4">'Appendix C4'!$A$1:$G$22</definedName>
    <definedName name="_xlnm.Print_Area" localSheetId="5">'Appendix C5'!$A$1:$G$27</definedName>
    <definedName name="_xlnm.Print_Area" localSheetId="6">'Appendix C5A'!$A$1:$G$55</definedName>
    <definedName name="_xlnm.Print_Area" localSheetId="7">'Appendix C6'!$A$1:$G$179</definedName>
    <definedName name="_xlnm.Print_Area" localSheetId="8">'Appendix C7'!$A$1:$H$44</definedName>
    <definedName name="_xlnm.Print_Area" localSheetId="9">'Appendix C8'!$A$1:$G$66</definedName>
    <definedName name="_xlnm.Print_Area" localSheetId="10">'Appendix C9'!$A$1:$G$48</definedName>
    <definedName name="_xlnm.Print_Titles" localSheetId="20">'Appendix C20'!$1:$13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5" i="15" l="1"/>
  <c r="F75" i="15"/>
  <c r="F74" i="15"/>
  <c r="E23" i="31"/>
  <c r="D23" i="31"/>
  <c r="F94" i="13"/>
  <c r="D16" i="28" l="1"/>
  <c r="F35" i="17"/>
  <c r="F34" i="17"/>
  <c r="F32" i="17"/>
  <c r="F31" i="17"/>
  <c r="F29" i="17"/>
  <c r="F19" i="17"/>
  <c r="F20" i="17"/>
  <c r="E16" i="17"/>
  <c r="F16" i="17" s="1"/>
  <c r="E17" i="17"/>
  <c r="F17" i="17" s="1"/>
  <c r="E19" i="17"/>
  <c r="E20" i="17"/>
  <c r="E22" i="17"/>
  <c r="F22" i="17" s="1"/>
  <c r="E23" i="17"/>
  <c r="F23" i="17" s="1"/>
  <c r="E25" i="17"/>
  <c r="F25" i="17" s="1"/>
  <c r="E26" i="17"/>
  <c r="F26" i="17" s="1"/>
  <c r="E28" i="17"/>
  <c r="F28" i="17" s="1"/>
  <c r="E29" i="17"/>
  <c r="E31" i="17"/>
  <c r="E32" i="17"/>
  <c r="E34" i="17"/>
  <c r="E35" i="17"/>
  <c r="E37" i="17"/>
  <c r="F37" i="17" s="1"/>
  <c r="E38" i="17"/>
  <c r="F38" i="17" s="1"/>
  <c r="E40" i="17"/>
  <c r="F40" i="17" s="1"/>
  <c r="E41" i="17"/>
  <c r="F41" i="17" s="1"/>
  <c r="E13" i="17"/>
  <c r="F13" i="17"/>
  <c r="E14" i="17"/>
  <c r="F14" i="17" s="1"/>
  <c r="D67" i="2"/>
  <c r="E67" i="2"/>
  <c r="D104" i="26"/>
  <c r="E104" i="26" s="1"/>
  <c r="D103" i="26"/>
  <c r="E103" i="26" s="1"/>
  <c r="D102" i="26"/>
  <c r="E102" i="26" s="1"/>
  <c r="D101" i="26"/>
  <c r="E101" i="26" s="1"/>
  <c r="D98" i="26"/>
  <c r="E98" i="26" s="1"/>
  <c r="D97" i="26"/>
  <c r="E97" i="26" s="1"/>
  <c r="D96" i="26"/>
  <c r="E96" i="26" s="1"/>
  <c r="D95" i="26"/>
  <c r="E95" i="26" s="1"/>
  <c r="D37" i="26"/>
  <c r="E37" i="26" s="1"/>
  <c r="D36" i="26"/>
  <c r="E36" i="26" s="1"/>
  <c r="D35" i="26"/>
  <c r="E35" i="26" s="1"/>
  <c r="D24" i="26"/>
  <c r="E24" i="26" s="1"/>
  <c r="D23" i="26"/>
  <c r="E23" i="26" s="1"/>
  <c r="D20" i="26"/>
  <c r="E20" i="26" s="1"/>
  <c r="D19" i="26"/>
  <c r="E19" i="26" s="1"/>
  <c r="D18" i="26"/>
  <c r="E18" i="26" s="1"/>
  <c r="D17" i="26"/>
  <c r="E17" i="26" s="1"/>
  <c r="D16" i="26"/>
  <c r="E16" i="26" s="1"/>
  <c r="D15" i="26"/>
  <c r="E15" i="26" s="1"/>
  <c r="D14" i="26"/>
  <c r="E14" i="26" s="1"/>
  <c r="D13" i="26"/>
  <c r="E13" i="26" s="1"/>
  <c r="F46" i="15"/>
  <c r="F51" i="31" l="1"/>
  <c r="F48" i="31"/>
  <c r="F47" i="31"/>
  <c r="F44" i="31"/>
  <c r="F41" i="31"/>
  <c r="E38" i="31"/>
  <c r="F38" i="31" s="1"/>
  <c r="F29" i="31"/>
  <c r="F28" i="31"/>
  <c r="E25" i="31"/>
  <c r="F25" i="31" s="1"/>
  <c r="E22" i="31"/>
  <c r="F22" i="31" s="1"/>
  <c r="E15" i="31"/>
  <c r="F15" i="31" s="1"/>
  <c r="C10" i="33" l="1"/>
  <c r="D54" i="27"/>
  <c r="E54" i="27" s="1"/>
  <c r="D53" i="27"/>
  <c r="E53" i="27" s="1"/>
  <c r="D52" i="27"/>
  <c r="E52" i="27" s="1"/>
  <c r="D51" i="27"/>
  <c r="E51" i="27" s="1"/>
  <c r="D50" i="27"/>
  <c r="E50" i="27" s="1"/>
  <c r="D49" i="27"/>
  <c r="E49" i="27" s="1"/>
  <c r="D48" i="27"/>
  <c r="E48" i="27" s="1"/>
  <c r="D47" i="27"/>
  <c r="E47" i="27" s="1"/>
  <c r="D46" i="27"/>
  <c r="E46" i="27" s="1"/>
  <c r="D45" i="27"/>
  <c r="E45" i="27" s="1"/>
  <c r="D44" i="27"/>
  <c r="E44" i="27" s="1"/>
  <c r="D43" i="27"/>
  <c r="E43" i="27" s="1"/>
  <c r="D42" i="27"/>
  <c r="E42" i="27" s="1"/>
  <c r="D41" i="27"/>
  <c r="E41" i="27" s="1"/>
  <c r="D38" i="27"/>
  <c r="E38" i="27" s="1"/>
  <c r="D37" i="27"/>
  <c r="E37" i="27" s="1"/>
  <c r="D36" i="27"/>
  <c r="E36" i="27" s="1"/>
  <c r="D35" i="27"/>
  <c r="E35" i="27" s="1"/>
  <c r="D34" i="27"/>
  <c r="E34" i="27" s="1"/>
  <c r="D33" i="27"/>
  <c r="E33" i="27" s="1"/>
  <c r="D32" i="27"/>
  <c r="E32" i="27" s="1"/>
  <c r="D31" i="27"/>
  <c r="E31" i="27" s="1"/>
  <c r="D30" i="27"/>
  <c r="E30" i="27" s="1"/>
  <c r="D29" i="27"/>
  <c r="E29" i="27" s="1"/>
  <c r="D28" i="27"/>
  <c r="E28" i="27" s="1"/>
  <c r="D27" i="27"/>
  <c r="E27" i="27" s="1"/>
  <c r="D26" i="27"/>
  <c r="E26" i="27" s="1"/>
  <c r="D25" i="27"/>
  <c r="E25" i="27" s="1"/>
  <c r="D20" i="27"/>
  <c r="E20" i="27" s="1"/>
  <c r="D19" i="27"/>
  <c r="E19" i="27" s="1"/>
  <c r="D18" i="27"/>
  <c r="E18" i="27" s="1"/>
  <c r="D17" i="27"/>
  <c r="E17" i="27" s="1"/>
  <c r="D16" i="27"/>
  <c r="E16" i="27" s="1"/>
  <c r="D15" i="27"/>
  <c r="E15" i="27" s="1"/>
  <c r="D13" i="27"/>
  <c r="E13" i="27" s="1"/>
  <c r="D12" i="27"/>
  <c r="E12" i="27" s="1"/>
  <c r="D11" i="27"/>
  <c r="E11" i="27" s="1"/>
  <c r="D10" i="27"/>
  <c r="E10" i="27" s="1"/>
  <c r="D54" i="37"/>
  <c r="D53" i="37"/>
  <c r="D52" i="37"/>
  <c r="D12" i="37"/>
  <c r="D14" i="37"/>
  <c r="D15" i="37"/>
  <c r="D16" i="37"/>
  <c r="D17" i="37"/>
  <c r="D18" i="37"/>
  <c r="D10" i="33"/>
  <c r="D18" i="23" l="1"/>
  <c r="D17" i="22"/>
  <c r="D16" i="22"/>
  <c r="D15" i="22"/>
  <c r="D14" i="22"/>
  <c r="D13" i="22"/>
  <c r="D12" i="22"/>
  <c r="F27" i="6" l="1"/>
  <c r="F26" i="6"/>
  <c r="F24" i="6"/>
  <c r="F21" i="6"/>
  <c r="F19" i="6"/>
  <c r="F18" i="6"/>
  <c r="F17" i="6"/>
  <c r="F16" i="6"/>
  <c r="F13" i="6"/>
  <c r="F12" i="6"/>
  <c r="E92" i="15"/>
  <c r="F92" i="15" s="1"/>
  <c r="E91" i="15"/>
  <c r="F91" i="15" s="1"/>
  <c r="F90" i="15"/>
  <c r="D87" i="15"/>
  <c r="F87" i="15" s="1"/>
  <c r="D86" i="15"/>
  <c r="F86" i="15" s="1"/>
  <c r="D83" i="15"/>
  <c r="D82" i="15"/>
  <c r="D81" i="15"/>
  <c r="D80" i="15"/>
  <c r="D79" i="15"/>
  <c r="E78" i="15"/>
  <c r="F78" i="15" s="1"/>
  <c r="F71" i="15"/>
  <c r="F70" i="15"/>
  <c r="F67" i="15"/>
  <c r="D66" i="15"/>
  <c r="F66" i="15" s="1"/>
  <c r="D65" i="15"/>
  <c r="F65" i="15" s="1"/>
  <c r="D59" i="15"/>
  <c r="F59" i="15" s="1"/>
  <c r="D58" i="15"/>
  <c r="F58" i="15" s="1"/>
  <c r="D54" i="15"/>
  <c r="F54" i="15" s="1"/>
  <c r="D53" i="15"/>
  <c r="F53" i="15" s="1"/>
  <c r="D52" i="15"/>
  <c r="F52" i="15" s="1"/>
  <c r="D51" i="15"/>
  <c r="F51" i="15" s="1"/>
  <c r="D50" i="15"/>
  <c r="F50" i="15" s="1"/>
  <c r="D49" i="15"/>
  <c r="F49" i="15" s="1"/>
  <c r="E42" i="15"/>
  <c r="F42" i="15" s="1"/>
  <c r="D38" i="15"/>
  <c r="F38" i="15" s="1"/>
  <c r="D37" i="15"/>
  <c r="F37" i="15" s="1"/>
  <c r="D36" i="15"/>
  <c r="F36" i="15" s="1"/>
  <c r="D35" i="15"/>
  <c r="F35" i="15" s="1"/>
  <c r="D34" i="15"/>
  <c r="F34" i="15" s="1"/>
  <c r="F30" i="15"/>
  <c r="F29" i="15"/>
  <c r="F28" i="15"/>
  <c r="F27" i="15"/>
  <c r="F26" i="15"/>
  <c r="D22" i="15"/>
  <c r="F22" i="15" s="1"/>
  <c r="D21" i="15"/>
  <c r="F21" i="15" s="1"/>
  <c r="F20" i="15"/>
  <c r="D19" i="15"/>
  <c r="F19" i="15" s="1"/>
  <c r="D18" i="15"/>
  <c r="F18" i="15" s="1"/>
  <c r="D17" i="15"/>
  <c r="F17" i="15" s="1"/>
  <c r="D16" i="15"/>
  <c r="F16" i="15" s="1"/>
  <c r="F108" i="13"/>
  <c r="F107" i="13"/>
  <c r="F106" i="13"/>
  <c r="F105" i="13"/>
  <c r="F104" i="13"/>
  <c r="F103" i="13"/>
  <c r="F102" i="13"/>
  <c r="F97" i="13"/>
  <c r="F96" i="13"/>
  <c r="F95" i="13"/>
  <c r="D91" i="13"/>
  <c r="F91" i="13" s="1"/>
  <c r="D90" i="13"/>
  <c r="F90" i="13" s="1"/>
  <c r="D89" i="13"/>
  <c r="F89" i="13" s="1"/>
  <c r="F86" i="13"/>
  <c r="F85" i="13"/>
  <c r="D84" i="13"/>
  <c r="F84" i="13" s="1"/>
  <c r="F81" i="13"/>
  <c r="F80" i="13"/>
  <c r="F79" i="13"/>
  <c r="F78" i="13"/>
  <c r="F77" i="13"/>
  <c r="F76" i="13"/>
  <c r="F73" i="13"/>
  <c r="F72" i="13"/>
  <c r="F69" i="13"/>
  <c r="F68" i="13"/>
  <c r="F67" i="13"/>
  <c r="F64" i="13"/>
  <c r="F63" i="13"/>
  <c r="F60" i="13"/>
  <c r="F59" i="13"/>
  <c r="F58" i="13"/>
  <c r="F57" i="13"/>
  <c r="F51" i="13"/>
  <c r="F50" i="13"/>
  <c r="F47" i="13"/>
  <c r="F46" i="13"/>
  <c r="F45" i="13"/>
  <c r="F42" i="13"/>
  <c r="F39" i="13"/>
  <c r="F36" i="13"/>
  <c r="F35" i="13"/>
  <c r="F34" i="13"/>
  <c r="F33" i="13"/>
  <c r="F30" i="13"/>
  <c r="F27" i="13"/>
  <c r="F24" i="13"/>
  <c r="F21" i="13"/>
  <c r="F18" i="13"/>
  <c r="F15" i="13"/>
  <c r="F13" i="13"/>
  <c r="F12" i="13"/>
  <c r="F25" i="11"/>
  <c r="F24" i="11"/>
  <c r="F23" i="11"/>
  <c r="F22" i="11"/>
  <c r="F19" i="11"/>
  <c r="F18" i="11"/>
  <c r="F17" i="11"/>
  <c r="F47" i="8"/>
  <c r="F46" i="8"/>
  <c r="F43" i="8"/>
  <c r="F42" i="8"/>
  <c r="F40" i="8"/>
  <c r="F39" i="8"/>
  <c r="F37" i="8"/>
  <c r="F36" i="8"/>
  <c r="F34" i="8"/>
  <c r="F33" i="8"/>
  <c r="F32" i="8"/>
  <c r="F31" i="8"/>
  <c r="F30" i="8"/>
  <c r="F29" i="8"/>
  <c r="F28" i="8"/>
  <c r="F27" i="8"/>
  <c r="F25" i="8"/>
  <c r="F24" i="8"/>
  <c r="F22" i="8"/>
  <c r="F21" i="8"/>
  <c r="F20" i="8"/>
  <c r="F19" i="8"/>
  <c r="F18" i="8"/>
  <c r="F17" i="8"/>
  <c r="F16" i="8"/>
  <c r="F15" i="8"/>
  <c r="F14" i="8"/>
  <c r="F11" i="8"/>
  <c r="F10" i="8"/>
  <c r="F64" i="9"/>
  <c r="F63" i="9"/>
  <c r="F62" i="9"/>
  <c r="F61" i="9"/>
  <c r="F60" i="9"/>
  <c r="F59" i="9"/>
  <c r="F58" i="9"/>
  <c r="F57" i="9"/>
  <c r="F56" i="9"/>
  <c r="F53" i="9"/>
  <c r="F52" i="9"/>
  <c r="F51" i="9"/>
  <c r="F50" i="9"/>
  <c r="F49" i="9"/>
  <c r="F48" i="9"/>
  <c r="F47" i="9"/>
  <c r="F46" i="9"/>
  <c r="F45" i="9"/>
  <c r="F42" i="9"/>
  <c r="F41" i="9"/>
  <c r="F40" i="9"/>
  <c r="F39" i="9"/>
  <c r="F38" i="9"/>
  <c r="F37" i="9"/>
  <c r="F36" i="9"/>
  <c r="F35" i="9"/>
  <c r="F34" i="9"/>
  <c r="F31" i="9"/>
  <c r="F30" i="9"/>
  <c r="F29" i="9"/>
  <c r="F28" i="9"/>
  <c r="F27" i="9"/>
  <c r="F26" i="9"/>
  <c r="F25" i="9"/>
  <c r="F24" i="9"/>
  <c r="F23" i="9"/>
  <c r="F20" i="9"/>
  <c r="F19" i="9"/>
  <c r="F18" i="9"/>
  <c r="F17" i="9"/>
  <c r="F16" i="9"/>
  <c r="F15" i="9"/>
  <c r="F14" i="9"/>
  <c r="F13" i="9"/>
  <c r="F12" i="9"/>
  <c r="F42" i="10"/>
  <c r="F41" i="10"/>
  <c r="F38" i="10"/>
  <c r="F37" i="10"/>
  <c r="F36" i="10"/>
  <c r="F35" i="10"/>
  <c r="F34" i="10"/>
  <c r="F33" i="10"/>
  <c r="F32" i="10"/>
  <c r="F29" i="10"/>
  <c r="F28" i="10"/>
  <c r="F27" i="10"/>
  <c r="F26" i="10"/>
  <c r="F23" i="10"/>
  <c r="F22" i="10"/>
  <c r="F21" i="10"/>
  <c r="F20" i="10"/>
  <c r="F19" i="10"/>
  <c r="F16" i="10"/>
  <c r="F15" i="10"/>
  <c r="F14" i="10"/>
  <c r="F13" i="10"/>
  <c r="F12" i="10"/>
  <c r="E178" i="4"/>
  <c r="F178" i="4" s="1"/>
  <c r="E177" i="4"/>
  <c r="F177" i="4" s="1"/>
  <c r="F175" i="4"/>
  <c r="F174" i="4"/>
  <c r="F173" i="4"/>
  <c r="E170" i="4"/>
  <c r="F170" i="4" s="1"/>
  <c r="E169" i="4"/>
  <c r="F169" i="4" s="1"/>
  <c r="E168" i="4"/>
  <c r="F168" i="4" s="1"/>
  <c r="E166" i="4"/>
  <c r="F166" i="4" s="1"/>
  <c r="E165" i="4"/>
  <c r="F165" i="4" s="1"/>
  <c r="E164" i="4"/>
  <c r="F164" i="4" s="1"/>
  <c r="E162" i="4"/>
  <c r="F162" i="4" s="1"/>
  <c r="E161" i="4"/>
  <c r="F161" i="4" s="1"/>
  <c r="E160" i="4"/>
  <c r="F160" i="4" s="1"/>
  <c r="E158" i="4"/>
  <c r="F158" i="4" s="1"/>
  <c r="E157" i="4"/>
  <c r="F157" i="4" s="1"/>
  <c r="E156" i="4"/>
  <c r="F156" i="4" s="1"/>
  <c r="E152" i="4"/>
  <c r="F152" i="4" s="1"/>
  <c r="E149" i="4"/>
  <c r="F149" i="4" s="1"/>
  <c r="E147" i="4"/>
  <c r="F147" i="4" s="1"/>
  <c r="E144" i="4"/>
  <c r="F144" i="4" s="1"/>
  <c r="E143" i="4"/>
  <c r="F143" i="4" s="1"/>
  <c r="E141" i="4"/>
  <c r="F141" i="4" s="1"/>
  <c r="E140" i="4"/>
  <c r="F140" i="4" s="1"/>
  <c r="F132" i="4"/>
  <c r="F129" i="4"/>
  <c r="F128" i="4"/>
  <c r="F127" i="4"/>
  <c r="E123" i="4"/>
  <c r="F123" i="4" s="1"/>
  <c r="E118" i="4"/>
  <c r="F118" i="4" s="1"/>
  <c r="E117" i="4"/>
  <c r="F117" i="4" s="1"/>
  <c r="E116" i="4"/>
  <c r="F116" i="4" s="1"/>
  <c r="E115" i="4"/>
  <c r="F115" i="4" s="1"/>
  <c r="E114" i="4"/>
  <c r="F114" i="4" s="1"/>
  <c r="E113" i="4"/>
  <c r="F113" i="4" s="1"/>
  <c r="E112" i="4"/>
  <c r="F112" i="4" s="1"/>
  <c r="E106" i="4"/>
  <c r="F106" i="4" s="1"/>
  <c r="E103" i="4"/>
  <c r="F103" i="4" s="1"/>
  <c r="E102" i="4"/>
  <c r="F102" i="4" s="1"/>
  <c r="E100" i="4"/>
  <c r="F100" i="4" s="1"/>
  <c r="E99" i="4"/>
  <c r="F99" i="4" s="1"/>
  <c r="E98" i="4"/>
  <c r="F98" i="4" s="1"/>
  <c r="E97" i="4"/>
  <c r="F97" i="4" s="1"/>
  <c r="E96" i="4"/>
  <c r="F96" i="4" s="1"/>
  <c r="E95" i="4"/>
  <c r="F95" i="4" s="1"/>
  <c r="E90" i="4"/>
  <c r="F90" i="4" s="1"/>
  <c r="E86" i="4"/>
  <c r="F86" i="4" s="1"/>
  <c r="E85" i="4"/>
  <c r="F85" i="4" s="1"/>
  <c r="E84" i="4"/>
  <c r="F84" i="4" s="1"/>
  <c r="E79" i="4"/>
  <c r="F79" i="4" s="1"/>
  <c r="E76" i="4"/>
  <c r="F76" i="4" s="1"/>
  <c r="E75" i="4"/>
  <c r="F75" i="4" s="1"/>
  <c r="E74" i="4"/>
  <c r="F74" i="4" s="1"/>
  <c r="E73" i="4"/>
  <c r="F73" i="4" s="1"/>
  <c r="E72" i="4"/>
  <c r="F72" i="4" s="1"/>
  <c r="E66" i="4"/>
  <c r="F66" i="4" s="1"/>
  <c r="E65" i="4"/>
  <c r="F65" i="4" s="1"/>
  <c r="E61" i="4"/>
  <c r="F61" i="4" s="1"/>
  <c r="E60" i="4"/>
  <c r="F60" i="4" s="1"/>
  <c r="E51" i="4"/>
  <c r="F51" i="4" s="1"/>
  <c r="E50" i="4"/>
  <c r="F50" i="4" s="1"/>
  <c r="E49" i="4"/>
  <c r="F49" i="4" s="1"/>
  <c r="E46" i="4"/>
  <c r="F46" i="4" s="1"/>
  <c r="E45" i="4"/>
  <c r="F45" i="4" s="1"/>
  <c r="E41" i="4"/>
  <c r="F41" i="4" s="1"/>
  <c r="E40" i="4"/>
  <c r="F40" i="4" s="1"/>
  <c r="E39" i="4"/>
  <c r="F39" i="4" s="1"/>
  <c r="E38" i="4"/>
  <c r="F38" i="4" s="1"/>
  <c r="E37" i="4"/>
  <c r="F37" i="4" s="1"/>
  <c r="E36" i="4"/>
  <c r="F36" i="4" s="1"/>
  <c r="E33" i="4"/>
  <c r="F33" i="4" s="1"/>
  <c r="E32" i="4"/>
  <c r="F32" i="4" s="1"/>
  <c r="E31" i="4"/>
  <c r="F31" i="4" s="1"/>
  <c r="E30" i="4"/>
  <c r="F30" i="4" s="1"/>
  <c r="E29" i="4"/>
  <c r="F29" i="4" s="1"/>
  <c r="E28" i="4"/>
  <c r="F28" i="4" s="1"/>
  <c r="E24" i="4"/>
  <c r="F24" i="4" s="1"/>
  <c r="E23" i="4"/>
  <c r="F23" i="4" s="1"/>
  <c r="E22" i="4"/>
  <c r="F22" i="4" s="1"/>
  <c r="E21" i="4"/>
  <c r="F21" i="4" s="1"/>
  <c r="E20" i="4"/>
  <c r="F20" i="4" s="1"/>
  <c r="E17" i="4"/>
  <c r="F17" i="4" s="1"/>
  <c r="E16" i="4"/>
  <c r="F16" i="4" s="1"/>
  <c r="E15" i="4"/>
  <c r="F15" i="4" s="1"/>
  <c r="E14" i="4"/>
  <c r="F14" i="4" s="1"/>
  <c r="E13" i="4"/>
  <c r="F13" i="4" s="1"/>
  <c r="I17" i="18"/>
  <c r="I13" i="18"/>
  <c r="E79" i="15" l="1"/>
  <c r="F79" i="15" s="1"/>
  <c r="E83" i="15"/>
  <c r="F83" i="15" s="1"/>
  <c r="E80" i="15"/>
  <c r="F80" i="15" s="1"/>
  <c r="E81" i="15"/>
  <c r="F81" i="15" s="1"/>
  <c r="E82" i="15"/>
  <c r="F82" i="15" s="1"/>
  <c r="F13" i="22"/>
  <c r="F12" i="22"/>
  <c r="F14" i="22"/>
  <c r="F15" i="22"/>
  <c r="F16" i="22"/>
  <c r="F17" i="22"/>
  <c r="D12" i="23"/>
  <c r="I17" i="22" l="1"/>
  <c r="I16" i="22"/>
  <c r="I15" i="22"/>
  <c r="I14" i="22"/>
  <c r="I12" i="23"/>
  <c r="I22" i="23"/>
  <c r="I16" i="23"/>
  <c r="I17" i="23"/>
  <c r="I18" i="23"/>
  <c r="I11" i="23"/>
  <c r="D23" i="33"/>
  <c r="D35" i="2" l="1"/>
  <c r="E35" i="2" s="1"/>
  <c r="D77" i="2"/>
  <c r="E77" i="2" s="1"/>
  <c r="D76" i="2"/>
  <c r="E76" i="2" s="1"/>
  <c r="D74" i="2"/>
  <c r="E74" i="2" s="1"/>
  <c r="D21" i="31"/>
  <c r="D28" i="34" l="1"/>
  <c r="E28" i="34" s="1"/>
  <c r="D27" i="34"/>
  <c r="E27" i="34" s="1"/>
  <c r="D19" i="34" l="1"/>
  <c r="E19" i="34" s="1"/>
  <c r="D18" i="34"/>
  <c r="E18" i="34" s="1"/>
  <c r="D11" i="34"/>
  <c r="E11" i="34" s="1"/>
  <c r="E18" i="23"/>
  <c r="F37" i="31"/>
  <c r="F36" i="31"/>
  <c r="E35" i="31"/>
  <c r="F35" i="31" s="1"/>
  <c r="F34" i="31"/>
  <c r="F33" i="31"/>
  <c r="F32" i="31"/>
  <c r="F31" i="31"/>
  <c r="F30" i="31"/>
  <c r="E27" i="31"/>
  <c r="F27" i="31" s="1"/>
  <c r="E26" i="31"/>
  <c r="F26" i="31" s="1"/>
  <c r="E24" i="31"/>
  <c r="F24" i="31" s="1"/>
  <c r="E21" i="31"/>
  <c r="E16" i="31"/>
  <c r="F16" i="31" s="1"/>
  <c r="D17" i="18"/>
  <c r="D13" i="18"/>
  <c r="D11" i="16"/>
  <c r="D84" i="2"/>
  <c r="E84" i="2" s="1"/>
  <c r="D83" i="2"/>
  <c r="E83" i="2" s="1"/>
  <c r="D82" i="2"/>
  <c r="E82" i="2" s="1"/>
  <c r="D72" i="2"/>
  <c r="E72" i="2" s="1"/>
  <c r="D70" i="2"/>
  <c r="E70" i="2" s="1"/>
  <c r="D68" i="2"/>
  <c r="E68" i="2" s="1"/>
  <c r="D60" i="2"/>
  <c r="E60" i="2" s="1"/>
  <c r="D59" i="2"/>
  <c r="E59" i="2" s="1"/>
  <c r="D58" i="2"/>
  <c r="E58" i="2" s="1"/>
  <c r="D57" i="2"/>
  <c r="E57" i="2" s="1"/>
  <c r="D53" i="2"/>
  <c r="E53" i="2" s="1"/>
  <c r="D52" i="2"/>
  <c r="E52" i="2" s="1"/>
  <c r="D51" i="2"/>
  <c r="E51" i="2" s="1"/>
  <c r="D44" i="2"/>
  <c r="E44" i="2" s="1"/>
  <c r="D43" i="2"/>
  <c r="E43" i="2" s="1"/>
  <c r="D42" i="2"/>
  <c r="E42" i="2" s="1"/>
  <c r="D41" i="2"/>
  <c r="E41" i="2" s="1"/>
  <c r="D40" i="2"/>
  <c r="E40" i="2" s="1"/>
  <c r="D39" i="2"/>
  <c r="E39" i="2" s="1"/>
  <c r="D34" i="2"/>
  <c r="E34" i="2" s="1"/>
  <c r="D33" i="2"/>
  <c r="E33" i="2" s="1"/>
  <c r="D32" i="2"/>
  <c r="E32" i="2" s="1"/>
  <c r="D28" i="2"/>
  <c r="E28" i="2" s="1"/>
  <c r="D27" i="2"/>
  <c r="E27" i="2" s="1"/>
  <c r="D26" i="2"/>
  <c r="E26" i="2" s="1"/>
  <c r="D25" i="2"/>
  <c r="E25" i="2" s="1"/>
  <c r="D24" i="2"/>
  <c r="E24" i="2" s="1"/>
  <c r="D20" i="2"/>
  <c r="E20" i="2" s="1"/>
  <c r="D19" i="2"/>
  <c r="E19" i="2" s="1"/>
  <c r="D18" i="2"/>
  <c r="E18" i="2" s="1"/>
  <c r="D17" i="2"/>
  <c r="E17" i="2" s="1"/>
  <c r="D16" i="2"/>
  <c r="E16" i="2" s="1"/>
  <c r="D15" i="2"/>
  <c r="E15" i="2" s="1"/>
  <c r="E15" i="17"/>
  <c r="F15" i="17" s="1"/>
  <c r="E12" i="17"/>
  <c r="F12" i="17" s="1"/>
  <c r="D29" i="36"/>
  <c r="E29" i="36" s="1"/>
  <c r="D28" i="36"/>
  <c r="E28" i="36" s="1"/>
  <c r="D27" i="36"/>
  <c r="E27" i="36" s="1"/>
  <c r="D24" i="36"/>
  <c r="E24" i="36" s="1"/>
  <c r="D23" i="36"/>
  <c r="E23" i="36" s="1"/>
  <c r="D22" i="36"/>
  <c r="E22" i="36" s="1"/>
  <c r="D19" i="36"/>
  <c r="E19" i="36" s="1"/>
  <c r="D18" i="36"/>
  <c r="E18" i="36" s="1"/>
  <c r="D17" i="36"/>
  <c r="E17" i="36" s="1"/>
  <c r="D14" i="36"/>
  <c r="E14" i="36" s="1"/>
  <c r="D13" i="36"/>
  <c r="E13" i="36" s="1"/>
  <c r="D12" i="36"/>
  <c r="E12" i="36" s="1"/>
  <c r="A1" i="25" l="1"/>
  <c r="D5" i="33"/>
  <c r="D18" i="33"/>
  <c r="E16" i="23" l="1"/>
  <c r="D16" i="23" s="1"/>
  <c r="E21" i="23" l="1"/>
  <c r="D21" i="23" s="1"/>
  <c r="E17" i="23" l="1"/>
  <c r="D17" i="23" s="1"/>
  <c r="E12" i="23"/>
  <c r="C17" i="33"/>
  <c r="C28" i="33"/>
  <c r="C27" i="33"/>
  <c r="A27" i="33"/>
  <c r="C26" i="33"/>
  <c r="A26" i="33"/>
  <c r="C25" i="33"/>
  <c r="A25" i="33"/>
  <c r="C24" i="33"/>
  <c r="A24" i="33"/>
  <c r="C23" i="33"/>
  <c r="A23" i="33"/>
  <c r="C22" i="33"/>
  <c r="A22" i="33"/>
  <c r="C21" i="33"/>
  <c r="A21" i="33"/>
  <c r="C20" i="33"/>
  <c r="A20" i="33"/>
  <c r="C19" i="33"/>
  <c r="A19" i="33"/>
  <c r="C18" i="33"/>
  <c r="A18" i="33"/>
  <c r="A17" i="33"/>
  <c r="C16" i="33"/>
  <c r="A16" i="33"/>
  <c r="C15" i="33"/>
  <c r="A15" i="33"/>
  <c r="C14" i="33"/>
  <c r="A14" i="33"/>
  <c r="C13" i="33"/>
  <c r="A13" i="33"/>
  <c r="C12" i="33"/>
  <c r="A12" i="33"/>
  <c r="C11" i="33"/>
  <c r="A11" i="33"/>
  <c r="C9" i="33"/>
  <c r="A9" i="33"/>
  <c r="I8" i="33"/>
  <c r="C8" i="33"/>
  <c r="A8" i="33"/>
  <c r="I7" i="33"/>
  <c r="C7" i="33"/>
  <c r="A7" i="33"/>
  <c r="I6" i="33"/>
  <c r="C6" i="33"/>
  <c r="A6" i="33"/>
  <c r="I5" i="33"/>
  <c r="C5" i="33"/>
  <c r="A5" i="33"/>
  <c r="C4" i="33"/>
  <c r="A4" i="33"/>
  <c r="D7" i="33"/>
  <c r="D11" i="33"/>
  <c r="D13" i="33"/>
  <c r="D12" i="33"/>
  <c r="D16" i="33"/>
  <c r="D27" i="33"/>
  <c r="D22" i="33"/>
  <c r="D21" i="33"/>
  <c r="D14" i="33"/>
  <c r="D28" i="33"/>
  <c r="D8" i="33"/>
  <c r="D26" i="33"/>
  <c r="D15" i="33"/>
  <c r="D24" i="33"/>
  <c r="D20" i="33"/>
  <c r="D19" i="33"/>
  <c r="D9" i="33"/>
  <c r="D6" i="33"/>
  <c r="D4" i="33"/>
  <c r="D25" i="33"/>
  <c r="E18" i="31" l="1"/>
  <c r="F18" i="31" s="1"/>
  <c r="E17" i="31"/>
  <c r="F17" i="31" s="1"/>
  <c r="E18" i="17" l="1"/>
  <c r="F18" i="17" s="1"/>
  <c r="E24" i="17"/>
  <c r="F24" i="17" s="1"/>
  <c r="E36" i="17"/>
  <c r="F36" i="17" s="1"/>
  <c r="E21" i="17"/>
  <c r="F21" i="17" s="1"/>
  <c r="E30" i="17"/>
  <c r="F30" i="17" s="1"/>
  <c r="E33" i="17"/>
  <c r="F33" i="17" s="1"/>
  <c r="E27" i="17"/>
  <c r="F27" i="17" s="1"/>
  <c r="E39" i="17"/>
  <c r="F39"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tc={13387AA7-59F7-4205-ABA4-4602206EB720}</author>
    <author>tc={E5EC0762-33CC-4D6C-A487-D7BC9D5B0A10}</author>
    <author>tc={BBC8DC99-D944-4154-9ADD-2D1C72AB35E0}</author>
    <author>tc={49A70DCD-F07B-439C-91F9-E1E63A078ABA}</author>
    <author>tc={FCE34620-D91D-4432-A337-CF9468C32A68}</author>
  </authors>
  <commentList>
    <comment ref="D42" authorId="0" shapeId="0" xr:uid="{13387AA7-59F7-4205-ABA4-4602206EB720}">
      <text>
        <t xml:space="preserve">[Threaded comment]
Your version of Excel allows you to read this threaded comment; however, any edits to it will get removed if the file is opened in a newer version of Excel. Learn more: https://go.microsoft.com/fwlink/?linkid=870924
Comment:
    25.26:
2 Hours Admin for ENVIRONMENTAL SERVICES OFFICER A11002 - 
NS09 (£23.15 per hour as at 25.10.24 with 5% on 23.24) £46.30 rounded down to £46.00
Reply:
    24.99 x2 for 26.27 - £50ph
</t>
      </text>
    </comment>
    <comment ref="D46" authorId="1" shapeId="0" xr:uid="{E5EC0762-33CC-4D6C-A487-D7BC9D5B0A10}">
      <text>
        <t xml:space="preserve">[Threaded comment]
Your version of Excel allows you to read this threaded comment; however, any edits to it will get removed if the file is opened in a newer version of Excel. Learn more: https://go.microsoft.com/fwlink/?linkid=870924
Comment:
    Agreed by Matt Finch/Simon Forde
</t>
      </text>
    </comment>
    <comment ref="D67" authorId="2" shapeId="0" xr:uid="{BBC8DC99-D944-4154-9ADD-2D1C72AB35E0}">
      <text>
        <t>[Threaded comment]
Your version of Excel allows you to read this threaded comment; however, any edits to it will get removed if the file is opened in a newer version of Excel. Learn more: https://go.microsoft.com/fwlink/?linkid=870924
Comment:
    Hourly overhead rate saved in Acsupser
Reply:
    £60 per hour plus a 25% 
mark up for commercialised income</t>
      </text>
    </comment>
    <comment ref="D70" authorId="3" shapeId="0" xr:uid="{49A70DCD-F07B-439C-91F9-E1E63A078ABA}">
      <text>
        <t xml:space="preserve">[Threaded comment]
Your version of Excel allows you to read this threaded comment; however, any edits to it will get removed if the file is opened in a newer version of Excel. Learn more: https://go.microsoft.com/fwlink/?linkid=870924
Comment:
    Hourly overhead rate saved in Acsupser
Reply:
    Average hourly rate of A11104 x2 hours
Reply:
    Reflects the hourly overhead rate calculated for electrical and cleansing x2 hours
</t>
      </text>
    </comment>
    <comment ref="D78" authorId="4" shapeId="0" xr:uid="{FCE34620-D91D-4432-A337-CF9468C32A68}">
      <text>
        <t>[Threaded comment]
Your version of Excel allows you to read this threaded comment; however, any edits to it will get removed if the file is opened in a newer version of Excel. Learn more: https://go.microsoft.com/fwlink/?linkid=870924
Comment:
    Hourly overhead rate saved in Acsupser
Reply:
    £60 per hour plus a 25% mark up for commercialised income</t>
      </text>
    </comment>
  </commentList>
</comments>
</file>

<file path=xl/sharedStrings.xml><?xml version="1.0" encoding="utf-8"?>
<sst xmlns="http://schemas.openxmlformats.org/spreadsheetml/2006/main" count="2275" uniqueCount="808">
  <si>
    <t>1 hour</t>
  </si>
  <si>
    <t>2 hours</t>
  </si>
  <si>
    <t>2-3 hours</t>
  </si>
  <si>
    <t>3-4 hours</t>
  </si>
  <si>
    <t>Over 4 hours</t>
  </si>
  <si>
    <t>After 6pm (Evening Charge)</t>
  </si>
  <si>
    <t>2-4 hours</t>
  </si>
  <si>
    <t>4-5 hours</t>
  </si>
  <si>
    <t>5 hours and above</t>
  </si>
  <si>
    <t>Lorry Parking - Fixed Charge</t>
  </si>
  <si>
    <t>Lorry Parking (with meal voucher)</t>
  </si>
  <si>
    <t>Per month</t>
  </si>
  <si>
    <t>Per quarter</t>
  </si>
  <si>
    <t>Per year (7 days per week)</t>
  </si>
  <si>
    <t>Per year (Monday - Friday only)</t>
  </si>
  <si>
    <t>CONTRACT CAR PARK RATES</t>
  </si>
  <si>
    <t>Barnby Gate</t>
  </si>
  <si>
    <t>Per annum</t>
  </si>
  <si>
    <t>The Palace</t>
  </si>
  <si>
    <t>Pelham Street</t>
  </si>
  <si>
    <t>Cashless parking is available at all Newark Car Parks with transaction costs to be paid to the transaction provider by customer.</t>
  </si>
  <si>
    <t>1.1 a-i</t>
  </si>
  <si>
    <t>1.1 j-l</t>
  </si>
  <si>
    <t>Service</t>
  </si>
  <si>
    <t>These fees are set at the discretion of the local Authority within a framework on minimum and maximums set in statutory regulations</t>
  </si>
  <si>
    <t>BINGO</t>
  </si>
  <si>
    <t>New application</t>
  </si>
  <si>
    <t>Application for reinstatement of licence</t>
  </si>
  <si>
    <t>Application for provisional statement</t>
  </si>
  <si>
    <t>Application to convert provisional statement</t>
  </si>
  <si>
    <t>Application to Vary licence</t>
  </si>
  <si>
    <t>Application to transfer licence</t>
  </si>
  <si>
    <t>Notification of Change</t>
  </si>
  <si>
    <t>Copy of Licence</t>
  </si>
  <si>
    <t>Annual Fee</t>
  </si>
  <si>
    <t>ADULT GAMING CENTRE</t>
  </si>
  <si>
    <t>FAMILY ENTERTAINMENT CENTRE</t>
  </si>
  <si>
    <t>BETTING PREMISES (excl. tracks)</t>
  </si>
  <si>
    <t>BETTING ON TRACK</t>
  </si>
  <si>
    <t>Family Entertainment Centre</t>
  </si>
  <si>
    <t>New</t>
  </si>
  <si>
    <t>Renewal</t>
  </si>
  <si>
    <t>Prize Gaming Permits</t>
  </si>
  <si>
    <t>Transfer</t>
  </si>
  <si>
    <t>Change of name</t>
  </si>
  <si>
    <t>Club Gaming and Club Machine Permits</t>
  </si>
  <si>
    <t>Copy of Permit</t>
  </si>
  <si>
    <t>Small society Lottery</t>
  </si>
  <si>
    <t>Premises licence - Application</t>
  </si>
  <si>
    <t>Premises Licence – Annual Fee</t>
  </si>
  <si>
    <t>Personal Licence</t>
  </si>
  <si>
    <t>Temporary event Notice</t>
  </si>
  <si>
    <t>Condemnation Certificate</t>
  </si>
  <si>
    <t>Housing immigration check</t>
  </si>
  <si>
    <t>Domestic Supplies (Reg 10)</t>
  </si>
  <si>
    <t>140L</t>
  </si>
  <si>
    <t>240L</t>
  </si>
  <si>
    <t>360L</t>
  </si>
  <si>
    <t>660L</t>
  </si>
  <si>
    <t>1100L</t>
  </si>
  <si>
    <t>Pre-Paid Sacks</t>
  </si>
  <si>
    <t>Clinical</t>
  </si>
  <si>
    <t>N/A</t>
  </si>
  <si>
    <t>Trade Waste contract charges</t>
  </si>
  <si>
    <t>Alteration Fee</t>
  </si>
  <si>
    <t>Domestic Garden Bins</t>
  </si>
  <si>
    <t>Price per bin</t>
  </si>
  <si>
    <t>Developers delivery charge (per load)</t>
  </si>
  <si>
    <t>Bulky Waste Charges</t>
  </si>
  <si>
    <t>Domestic Bulky Waste</t>
  </si>
  <si>
    <t>First Item</t>
  </si>
  <si>
    <t>Subsequent item</t>
  </si>
  <si>
    <t>Electrical Items</t>
  </si>
  <si>
    <t>Commercial Fridges</t>
  </si>
  <si>
    <t>Per Unit</t>
  </si>
  <si>
    <t>Collection and Transport</t>
  </si>
  <si>
    <t>Cleansing Services Hours</t>
  </si>
  <si>
    <t>1.5 hours</t>
  </si>
  <si>
    <t>3 hours</t>
  </si>
  <si>
    <t>4 hours</t>
  </si>
  <si>
    <t>5 hours</t>
  </si>
  <si>
    <t>Emptying bins (cost per empty of bin)</t>
  </si>
  <si>
    <t>Litter bins</t>
  </si>
  <si>
    <t>Dog Bins</t>
  </si>
  <si>
    <t>Summons</t>
  </si>
  <si>
    <t>NNDR</t>
  </si>
  <si>
    <t>Forest School Sessions</t>
  </si>
  <si>
    <t>Coaches - (with meal voucher)</t>
  </si>
  <si>
    <t>Exempt Lotteries – Annual Fee</t>
  </si>
  <si>
    <t>Dog Day Care</t>
  </si>
  <si>
    <t>Initial Inspection</t>
  </si>
  <si>
    <t>Periodic 3 year inspection</t>
  </si>
  <si>
    <t>1st stage</t>
  </si>
  <si>
    <t>2nd stage</t>
  </si>
  <si>
    <t>Single application</t>
  </si>
  <si>
    <t>Multiple applications at same time</t>
  </si>
  <si>
    <t>Variation of licence</t>
  </si>
  <si>
    <t>Site Licence</t>
  </si>
  <si>
    <t>Collectors Licence</t>
  </si>
  <si>
    <t>Application fee</t>
  </si>
  <si>
    <t>Transfer/amendment of licence</t>
  </si>
  <si>
    <t>Depositing Site rules</t>
  </si>
  <si>
    <t>Commercial</t>
  </si>
  <si>
    <t>Exempt Lotteries – Registration Fee</t>
  </si>
  <si>
    <t>Environmental Site Reports</t>
  </si>
  <si>
    <t>Vehicle Workshop Services</t>
  </si>
  <si>
    <t>MOT's</t>
  </si>
  <si>
    <t>Full day</t>
  </si>
  <si>
    <t>Air Conditioning re-gas</t>
  </si>
  <si>
    <t>30 minutes</t>
  </si>
  <si>
    <t>Amended Core Strategy (Adopted March 2019)</t>
  </si>
  <si>
    <t>Allocations &amp; Development Management DPD</t>
  </si>
  <si>
    <t>Policies Map (also known as the Proposals Map)</t>
  </si>
  <si>
    <t>Supplementary Planning Documents and Statement of Community Involvement</t>
  </si>
  <si>
    <t>Request for confirmation of compliance with a legal agreement associated with a planning permission through submission of details to demonstrate compliance where this is not specified in the legal agreement.</t>
  </si>
  <si>
    <t>Request for confirmation of compliance with S106 Agreements through submission of details to comply or for subsequent requests to confirm requirements have been met.</t>
  </si>
  <si>
    <t>PUBLIC CONVENIENCES</t>
  </si>
  <si>
    <t>PRIVATE SECTOR CARELINE SERVICE</t>
  </si>
  <si>
    <t>Premises Licence - additional fee for large events</t>
  </si>
  <si>
    <t>Premises Licence - Full Variation</t>
  </si>
  <si>
    <t>Premises Licence - Minor Variation</t>
  </si>
  <si>
    <t>Non- residential uses (except retail)</t>
  </si>
  <si>
    <t>Retail (A1-A5)</t>
  </si>
  <si>
    <t>Apartments (All Zones)</t>
  </si>
  <si>
    <t>Housing Low Zone 1</t>
  </si>
  <si>
    <t>Housing Medium Zone 2</t>
  </si>
  <si>
    <t>Housing High Zone 3</t>
  </si>
  <si>
    <t>Housing Very High Zone 4</t>
  </si>
  <si>
    <t>Residential</t>
  </si>
  <si>
    <t>Community Infrastructure Levy Zones - Residential</t>
  </si>
  <si>
    <t>Policy Documents</t>
  </si>
  <si>
    <t>Legal Agreements / S106 Planning Obligations</t>
  </si>
  <si>
    <t>Business Manager</t>
  </si>
  <si>
    <t>Tree/Landscape Officer</t>
  </si>
  <si>
    <t>Trainee Planning Officer</t>
  </si>
  <si>
    <t>School sessions</t>
  </si>
  <si>
    <t>Ranger-led: annual</t>
  </si>
  <si>
    <t>Ranger-led: one-off</t>
  </si>
  <si>
    <t>Schools-led: annual</t>
  </si>
  <si>
    <t>Schools-led: one-off</t>
  </si>
  <si>
    <t>Fit and Proper person application fee</t>
  </si>
  <si>
    <t>These charges are in relation to Northgate, Newark; Alexander Lodge, Newark; and Wellow Green, Ollerton.</t>
  </si>
  <si>
    <t>Wellow Green Hostel Service Charge</t>
  </si>
  <si>
    <t>Wellow Green Hostel Support Charge (non-Housing Benefit (HB))</t>
  </si>
  <si>
    <t>Northgate Hostel Service Charge</t>
  </si>
  <si>
    <t>Northgate Support Charge and Ineligible Services (non-Housing Benefit (HB))</t>
  </si>
  <si>
    <t>Infrastructure &amp; Section 106 Officer</t>
  </si>
  <si>
    <t>Large Items which are not covered by the above charges, per hour</t>
  </si>
  <si>
    <t>External Servicing of vehicles, per hour</t>
  </si>
  <si>
    <t>Ranger-led, per session</t>
  </si>
  <si>
    <t>Self-led, per person</t>
  </si>
  <si>
    <t>Memorial Rose and Plaque</t>
  </si>
  <si>
    <t>Principal Legal Officer</t>
  </si>
  <si>
    <t>Trainee Solicitor/Legal Officer</t>
  </si>
  <si>
    <t>Apprentice/Admin</t>
  </si>
  <si>
    <t>PLANNING MATTERS</t>
  </si>
  <si>
    <t>DISBURSEMENTS</t>
  </si>
  <si>
    <t>Sale of land and/or property</t>
  </si>
  <si>
    <t>Purchase of land and/or property</t>
  </si>
  <si>
    <t xml:space="preserve">Routine Leases </t>
  </si>
  <si>
    <t>Routine Lease renewals</t>
  </si>
  <si>
    <t xml:space="preserve">Routine Licences </t>
  </si>
  <si>
    <t xml:space="preserve">Routine Licence renewals </t>
  </si>
  <si>
    <t>Residential Lease Extensions</t>
  </si>
  <si>
    <t>Lease Extension + Land Registry Applications</t>
  </si>
  <si>
    <t>Transfer Consents – complies with restriction</t>
  </si>
  <si>
    <t>Right of First Refusal – Compliance Certificate</t>
  </si>
  <si>
    <t>Letter of Postponement - Admin</t>
  </si>
  <si>
    <t xml:space="preserve">Letter of Postponement </t>
  </si>
  <si>
    <t>Removal of restrictions and Land Charges</t>
  </si>
  <si>
    <t>Submission of application to Land Registry</t>
  </si>
  <si>
    <t>Execution of DS1</t>
  </si>
  <si>
    <t>RTB Notice of Assignment/Charge</t>
  </si>
  <si>
    <t>Unilateral Undertaking</t>
  </si>
  <si>
    <t>Deeds of Variation/Modification</t>
  </si>
  <si>
    <t>Land Transfers/POS Adoptions</t>
  </si>
  <si>
    <t>CCTV Requests from third parties for legal purposes</t>
  </si>
  <si>
    <t>Costs of Communicating the information (only charged when estimated total cost exceeds £5)</t>
  </si>
  <si>
    <t>No Charge</t>
  </si>
  <si>
    <t>Where a fee has been submitted for advice without all other necessary information and the additional information is not received within 4 weeks of the original submission, the fee will be returned, less 5% or £5 administration cost, whichever is the greater.</t>
  </si>
  <si>
    <t>Notes:</t>
  </si>
  <si>
    <t>Black and white copy (A4)</t>
  </si>
  <si>
    <t>Black and white copy (A3)</t>
  </si>
  <si>
    <t>Black and white copy (A2)</t>
  </si>
  <si>
    <t>Black and white copy (A1)</t>
  </si>
  <si>
    <t>Black and white copy (A0)</t>
  </si>
  <si>
    <t>Colour copying (A4)</t>
  </si>
  <si>
    <t>Colour copying (A3)</t>
  </si>
  <si>
    <t>Copy of a Planning Decision notice prior to 2003</t>
  </si>
  <si>
    <t>Biodiversity Net Gain</t>
  </si>
  <si>
    <t>Where development requires biodiversity net gain to be provided, the Council is able to provide advice to developers as part of pre-application engagement.  Additionally, landowners looking to advance their land for off-site biodiversity units may wish to seek advice from the Council.  The following charges will apply to such requests.</t>
  </si>
  <si>
    <t>Sites more than 10 and up to 20 ha</t>
  </si>
  <si>
    <t>Sites more than 5 and up to 10 ha</t>
  </si>
  <si>
    <t>Document name</t>
  </si>
  <si>
    <t>Appendices in Fees and Charges file</t>
  </si>
  <si>
    <t>Sheet number</t>
  </si>
  <si>
    <t>Sheet name</t>
  </si>
  <si>
    <t>Click to access sheet</t>
  </si>
  <si>
    <t>Sheet heading</t>
  </si>
  <si>
    <t>Portfolio Holder</t>
  </si>
  <si>
    <t>Accountant</t>
  </si>
  <si>
    <t>Directorate</t>
  </si>
  <si>
    <t>Business Unit</t>
  </si>
  <si>
    <t>Index</t>
  </si>
  <si>
    <t>Appendix C1</t>
  </si>
  <si>
    <t>Portfolio: Sustainable Economic Development</t>
  </si>
  <si>
    <t>Caz Meakin</t>
  </si>
  <si>
    <t>Planning &amp; Growth</t>
  </si>
  <si>
    <t>Planning Development</t>
  </si>
  <si>
    <t>Appendix C2</t>
  </si>
  <si>
    <t>Appendix C3</t>
  </si>
  <si>
    <t>Appendix C4</t>
  </si>
  <si>
    <t>Appendix C5</t>
  </si>
  <si>
    <t>Portfolio: Heritage, Culture and the Arts</t>
  </si>
  <si>
    <t>Rebecca Pitcher</t>
  </si>
  <si>
    <t>Communities &amp; Environment</t>
  </si>
  <si>
    <t>Heritage &amp; Culture</t>
  </si>
  <si>
    <t>Appendix C6</t>
  </si>
  <si>
    <t>Public Protection</t>
  </si>
  <si>
    <t>Appendix C7</t>
  </si>
  <si>
    <t>Appendix C8</t>
  </si>
  <si>
    <t>Appendix C9</t>
  </si>
  <si>
    <t>Appendix C10</t>
  </si>
  <si>
    <t>Appendix C11</t>
  </si>
  <si>
    <t>Appendix C12</t>
  </si>
  <si>
    <t>Environmental Services</t>
  </si>
  <si>
    <t>Appendix C13</t>
  </si>
  <si>
    <t>Appendix C14</t>
  </si>
  <si>
    <t>Portfolio: Health, Wellbeing and Leisure</t>
  </si>
  <si>
    <t>Gayle Bester</t>
  </si>
  <si>
    <t>Resources &amp; Deputy Chief Executive's</t>
  </si>
  <si>
    <t>Corporate Property</t>
  </si>
  <si>
    <t>Appendix C15</t>
  </si>
  <si>
    <t>Portfolio: Strategy, Performance and Finance</t>
  </si>
  <si>
    <t>Appendix C16</t>
  </si>
  <si>
    <t>Appendix C17</t>
  </si>
  <si>
    <t>Appendix C18</t>
  </si>
  <si>
    <t>Appendix C19</t>
  </si>
  <si>
    <t>Revenues &amp; Benefits</t>
  </si>
  <si>
    <t>Appendix C20</t>
  </si>
  <si>
    <t>Housing, Health &amp; Wellbeing</t>
  </si>
  <si>
    <t>Appendix C21</t>
  </si>
  <si>
    <t>Appendix C22</t>
  </si>
  <si>
    <t>Legal</t>
  </si>
  <si>
    <t>Appendix C23</t>
  </si>
  <si>
    <t>CHANGE FROM YELLOW TO GREEN WHEN:</t>
  </si>
  <si>
    <t xml:space="preserve">CHECKED AND AGREED </t>
  </si>
  <si>
    <t>BEX</t>
  </si>
  <si>
    <t>CAZ</t>
  </si>
  <si>
    <t>GAYLE</t>
  </si>
  <si>
    <t>KIRSTY</t>
  </si>
  <si>
    <t>Checklist</t>
  </si>
  <si>
    <t>Finalised date</t>
  </si>
  <si>
    <t xml:space="preserve">Legal &amp; Democratic Services : Law </t>
  </si>
  <si>
    <t>Previous</t>
  </si>
  <si>
    <t>Current</t>
  </si>
  <si>
    <t>2024/25</t>
  </si>
  <si>
    <t>Net</t>
  </si>
  <si>
    <t>Vat</t>
  </si>
  <si>
    <t>Gross</t>
  </si>
  <si>
    <t>VAT</t>
  </si>
  <si>
    <t>£</t>
  </si>
  <si>
    <t>Code</t>
  </si>
  <si>
    <t>EXTERNAL FEE'S &amp; CHARGES, INCLUDING LITIGATION COST RECOVERY</t>
  </si>
  <si>
    <t>Unless itemised in the table below or otherwise agreed in advance, all other external or third party work, excepting those areas where there are charging prohibitions or protocols in force, will be charged on an hourly basis at the rates given below. Internal charging rates differ. In cases where the internal charging rate is to be applied please speak to the Assistant Director Legal and Democratic Services for details and approval.</t>
  </si>
  <si>
    <t>Senior Legal Officer</t>
  </si>
  <si>
    <t xml:space="preserve">OTHER CONVEYENCING TRANSACTIONS </t>
  </si>
  <si>
    <t>750-1,000</t>
  </si>
  <si>
    <t>1,000-1,250</t>
  </si>
  <si>
    <t>S106 agreements (Subject to complexity)</t>
  </si>
  <si>
    <t>Hourly Rate</t>
  </si>
  <si>
    <t xml:space="preserve">INFORMATION REQUESTS </t>
  </si>
  <si>
    <t xml:space="preserve">*Copying charges for third parties (unless bound by statutory provision) are discretionary dependent upon the number of pages copied and whether any large or complex plans are included. </t>
  </si>
  <si>
    <t>As a guide – each A4 sheet will incur a copy charge of 0.10 pence.  Other sizes or specialised requests will vary.</t>
  </si>
  <si>
    <t>Time spent in identifying and locating files and deed packets from Archiving Services, establishing terrier number references, and any correspondence and telephone calls will be charged at the hourly rate detailed above dependent upon the level of case holder.</t>
  </si>
  <si>
    <t>Postage charges for all items will be at the prevailing Royal Mail rate based on the weight of the item posted.</t>
  </si>
  <si>
    <t xml:space="preserve">Duration </t>
  </si>
  <si>
    <t>Communities &amp; Environment : Public Protection</t>
  </si>
  <si>
    <t xml:space="preserve">Transitional </t>
  </si>
  <si>
    <t>Copy permit</t>
  </si>
  <si>
    <t>Gaming Machines in Alcohol Licenced Premises</t>
  </si>
  <si>
    <t>Temporary use Notice</t>
  </si>
  <si>
    <t>Resources &amp; Deputy Chief Executive</t>
  </si>
  <si>
    <t>Gilstap Centre</t>
  </si>
  <si>
    <t xml:space="preserve">TEMPORARY ACCOMODATION </t>
  </si>
  <si>
    <t xml:space="preserve">Alexander Lodge Service Charge </t>
  </si>
  <si>
    <t>Liability Order (with summons)</t>
  </si>
  <si>
    <t>The level of costs have to be justified to the court and there is case law against raising to a level that is deemed excessive.</t>
  </si>
  <si>
    <t>NEWARK CAR PARKS</t>
  </si>
  <si>
    <t>INNER TOWN</t>
  </si>
  <si>
    <t>London Road, Baldertongate, Town Wharf, Appletongate</t>
  </si>
  <si>
    <t>Dedicated Motorcycle Bays Newark</t>
  </si>
  <si>
    <t>Motorcycles parked in the dedicated motorcycle bay or area will be able to park free but use of these dedicated bays and areas is limited to 8 hours in any 24hr period.</t>
  </si>
  <si>
    <t>SEASON TICKETS INNER TOWN</t>
  </si>
  <si>
    <t>SEASON TICKETS OUTER TOWN</t>
  </si>
  <si>
    <t>Per Quarter</t>
  </si>
  <si>
    <t>Per Annum</t>
  </si>
  <si>
    <t xml:space="preserve">LORRY PARKING </t>
  </si>
  <si>
    <t xml:space="preserve">NEWARK BEACON </t>
  </si>
  <si>
    <t>Half Day</t>
  </si>
  <si>
    <t>Discounts may be applied to approved charitable organisations or where a package of bookings are made together at the discretion of the Senior Leadership Team, with final approval by the Section 151 Officer.</t>
  </si>
  <si>
    <t xml:space="preserve">CASTLE HOUSE - CIVIC SUITE HIRE &amp; PARTNERS' DESK USAGE </t>
  </si>
  <si>
    <t xml:space="preserve">ROOM HOURLY CHARGE- No Webcasting </t>
  </si>
  <si>
    <t>Lifeline</t>
  </si>
  <si>
    <t xml:space="preserve">Provison of a dispersed alarm pendant ;              </t>
  </si>
  <si>
    <t>24 hours a day, 365 days a year monitoring;</t>
  </si>
  <si>
    <t>Provision of advice and or contact next of kin or emergency services if required on receipt of call.</t>
  </si>
  <si>
    <t>Installation Fee (one off, within district)</t>
  </si>
  <si>
    <t>Installation Fee (one off, out of district)</t>
  </si>
  <si>
    <t>Keysafe (one off)</t>
  </si>
  <si>
    <t xml:space="preserve">Sensor Monitoring </t>
  </si>
  <si>
    <t>To receive this service tenants must also subscribe to the lifeline service.</t>
  </si>
  <si>
    <t xml:space="preserve">LICENSING </t>
  </si>
  <si>
    <t>Private Hire Operators (5 years)</t>
  </si>
  <si>
    <t>Ambulance Operators (5 years)</t>
  </si>
  <si>
    <t>Knowledge Test (one off)</t>
  </si>
  <si>
    <t>Additional stick on Roundels</t>
  </si>
  <si>
    <t>Without MOT</t>
  </si>
  <si>
    <t>With MOT</t>
  </si>
  <si>
    <t>LICENSING ACT 2003 (STATUTORY)</t>
  </si>
  <si>
    <t>The above fee's payable depend on the rateable value of the premises which are prescribed / set nationally.</t>
  </si>
  <si>
    <t>Week Hire: Monday-Saturday</t>
  </si>
  <si>
    <t>Per Ticket - applicable to all professional productions</t>
  </si>
  <si>
    <t>Per Ticket - applicable to all amateur productions, dependent on overall ticket price</t>
  </si>
  <si>
    <t>Single membership</t>
  </si>
  <si>
    <t>Couple’s membership</t>
  </si>
  <si>
    <t>Junior membership</t>
  </si>
  <si>
    <t>Adult</t>
  </si>
  <si>
    <t>Ability to offer promotional discounts and flexible pricing to target specific audiences, promote specific events or encourage and increase local footfall and site awareness</t>
  </si>
  <si>
    <t>Concession</t>
  </si>
  <si>
    <t>Children under 5</t>
  </si>
  <si>
    <t>Annual Pass - Adult</t>
  </si>
  <si>
    <t>Annual Pass - Concession</t>
  </si>
  <si>
    <t>Group Visit (10 or more paying)</t>
  </si>
  <si>
    <t>Object Handling Session (on top of day group rate) 
This is for groups who are looking for a hands-on experience.</t>
  </si>
  <si>
    <t>Commercial: Town Tour</t>
  </si>
  <si>
    <t>Commercial: Castle Tour</t>
  </si>
  <si>
    <t>It is possible for researchers to use their own camera to take photos of documents and objects. Copyright limitations apply.</t>
  </si>
  <si>
    <t>Museum staff can take photos of documents or objects for visitors. Please note this service may not be available same day – orders will be processed ASAP. Copyright limitations apply.</t>
  </si>
  <si>
    <t xml:space="preserve">NEWARK CASTLE </t>
  </si>
  <si>
    <t>PALACE THEATRE HIRE</t>
  </si>
  <si>
    <t>Full Theatre: 602 seats (With Stage &amp; Dressing Rooms as Equipped)</t>
  </si>
  <si>
    <t>COMMERCIAL USE</t>
  </si>
  <si>
    <t>Per day with one performance - week days</t>
  </si>
  <si>
    <t>Per day with one performance - weekends</t>
  </si>
  <si>
    <t xml:space="preserve">Per day with two performances - weekdays </t>
  </si>
  <si>
    <t>Per day with two performances - weekends</t>
  </si>
  <si>
    <t>NON-PROFIT MAKING/CHARITY/LOCAL</t>
  </si>
  <si>
    <t>Conference: Full Theatre</t>
  </si>
  <si>
    <t>THEATRE HIRE Supplementry Charges; Per Hour</t>
  </si>
  <si>
    <t>(Not including staffing)</t>
  </si>
  <si>
    <t>Technical/Dress; Commercial Hires</t>
  </si>
  <si>
    <t>Technical/Dress; Non Profit /Charity</t>
  </si>
  <si>
    <t>General Rehersals (No lights); Commercial Hires</t>
  </si>
  <si>
    <t>General Rehersals (No lights); Non Profit/Charity</t>
  </si>
  <si>
    <t>Get In/Fit Up/Get Out; Commercial Hires</t>
  </si>
  <si>
    <t>Get In/Fit Up/Get Out; Non Profit/Charity</t>
  </si>
  <si>
    <t xml:space="preserve">STAFFING RECHARGES; Per hour </t>
  </si>
  <si>
    <t>Technical Manager - Weekdays*</t>
  </si>
  <si>
    <t>Technical Manager - Weekends**</t>
  </si>
  <si>
    <t>Technical Officer - Weekdays*</t>
  </si>
  <si>
    <t>Technical Officer - Weekends**</t>
  </si>
  <si>
    <t>Technical Assistant - Weekdays*</t>
  </si>
  <si>
    <t>Technical Assistant - Weekends**</t>
  </si>
  <si>
    <t>*   Plus 20% on all rates for hours worked between 23:30 and 06:00 hours</t>
  </si>
  <si>
    <t>** Plus 20% on all rates for hours worked between 23:30 and 06:00 hours and plus 100% for all Bank Holiday working and 120% on all rates for hours worked on Bank Holidays between 23:30 and 06:00 hours</t>
  </si>
  <si>
    <t xml:space="preserve">TICKET HANDLING FEE </t>
  </si>
  <si>
    <t>0.50-1.50</t>
  </si>
  <si>
    <t>PALACE MEMBERSHIP SCHEME</t>
  </si>
  <si>
    <t xml:space="preserve">NATIONAL CIVIL WAR CENTRE- NEWARK MUSEUM </t>
  </si>
  <si>
    <t>DAY TICKETS</t>
  </si>
  <si>
    <t>FREE</t>
  </si>
  <si>
    <t>NEW: Young Person (age 5-24)</t>
  </si>
  <si>
    <t xml:space="preserve">GROUPS </t>
  </si>
  <si>
    <t xml:space="preserve">After-hours Evening Guided Visit: </t>
  </si>
  <si>
    <t xml:space="preserve">MISCELLANEOUS CHARGES </t>
  </si>
  <si>
    <t>After Dinner Speaking</t>
  </si>
  <si>
    <t xml:space="preserve">ROOM HIRE </t>
  </si>
  <si>
    <t xml:space="preserve">Charity </t>
  </si>
  <si>
    <t>Charge based on self-serviced hire. The price will increase by 20% to cover VAT applicable to hire where services are required.</t>
  </si>
  <si>
    <t xml:space="preserve">Tudor Hall </t>
  </si>
  <si>
    <t xml:space="preserve">Microfiche Copies </t>
  </si>
  <si>
    <t>Own Camera; Time processing charges</t>
  </si>
  <si>
    <t xml:space="preserve">Digital Reprographics </t>
  </si>
  <si>
    <t>Publication (Per image)</t>
  </si>
  <si>
    <t>Commercial Organisations</t>
  </si>
  <si>
    <t>Local Authority, Voluntary or Charitable Organisations</t>
  </si>
  <si>
    <t>Corporate Products (Annual reports, TV)</t>
  </si>
  <si>
    <t>Commercial Products (Cards, Calendars etc)</t>
  </si>
  <si>
    <t xml:space="preserve">Other Income </t>
  </si>
  <si>
    <t>Loans Box Fines (Late return)</t>
  </si>
  <si>
    <t>Out of District Schools Travel Expenses*</t>
  </si>
  <si>
    <t>*Price by request - We will consider outreach for schools on a case by case basis and price accordingly.</t>
  </si>
  <si>
    <t>Discovery Box; Cost per hire for 2 week period</t>
  </si>
  <si>
    <t>Education programme at NCWC</t>
  </si>
  <si>
    <t xml:space="preserve">KS1-KS3 Students </t>
  </si>
  <si>
    <t>KS5, FE &amp; HE Students</t>
  </si>
  <si>
    <t xml:space="preserve">Hire of Gardens </t>
  </si>
  <si>
    <t>(Plus staffing, security &amp; other anciliary charges)</t>
  </si>
  <si>
    <t>Commercial (per day)</t>
  </si>
  <si>
    <t xml:space="preserve">Hire of Gardens for Weddings </t>
  </si>
  <si>
    <t>Bandstand October-March</t>
  </si>
  <si>
    <t>Monday-Thursday</t>
  </si>
  <si>
    <t>Fridays &amp; Sundays</t>
  </si>
  <si>
    <t>Saturdays</t>
  </si>
  <si>
    <t>Bandstand April-September</t>
  </si>
  <si>
    <t xml:space="preserve">Education Programme </t>
  </si>
  <si>
    <t>GAMBLING ACT 2005 (STATUTORY)</t>
  </si>
  <si>
    <t>GAMBLING ACT 2005 (DISCRETIONARY)</t>
  </si>
  <si>
    <t xml:space="preserve">Communities &amp; Environment; Enviromental Services </t>
  </si>
  <si>
    <t xml:space="preserve">WASTE &amp; RECYCLING </t>
  </si>
  <si>
    <t xml:space="preserve">Disposal Charge </t>
  </si>
  <si>
    <t xml:space="preserve">PARKS &amp; AMENITIES </t>
  </si>
  <si>
    <t xml:space="preserve">Communities &amp; Environment: Public Protection </t>
  </si>
  <si>
    <t xml:space="preserve">ENVIRONMENTAL HEALTH </t>
  </si>
  <si>
    <t>Dangerous Wild Animals (plus Vet fees)</t>
  </si>
  <si>
    <t xml:space="preserve">Dog Breeding; Annual Licence </t>
  </si>
  <si>
    <t xml:space="preserve">Riding Establishments; Annual Licence </t>
  </si>
  <si>
    <t>Ear-Piercing, Tattooing, Acupuncture, Electrolysis, Skin piercing and semi- permanent tattooing</t>
  </si>
  <si>
    <t>Annual Licence; Per person</t>
  </si>
  <si>
    <t>Massage &amp; Special Treatment; Annual Licence</t>
  </si>
  <si>
    <t>Lasers; Annual Licence</t>
  </si>
  <si>
    <t>Re-rating of Animal licence establishment</t>
  </si>
  <si>
    <t>Transfer of Animal licence establishment</t>
  </si>
  <si>
    <t>Variation of Animal licence establishment</t>
  </si>
  <si>
    <t xml:space="preserve">High Hedges ; One off </t>
  </si>
  <si>
    <t xml:space="preserve">Scrap Metal Dealer; Licence valid for 3 years </t>
  </si>
  <si>
    <t>Mobile Homes Act 2014</t>
  </si>
  <si>
    <t xml:space="preserve">Plus, per additional unit (Depends on total number of pitches </t>
  </si>
  <si>
    <t>Annual Fee (Per Pitch)</t>
  </si>
  <si>
    <t xml:space="preserve">Certificates, Authorisation &amp; Register Copies </t>
  </si>
  <si>
    <t xml:space="preserve">Private Water Supplies </t>
  </si>
  <si>
    <t>Risk Assessment (Houry rate x time spent)</t>
  </si>
  <si>
    <t>Check Monitoring (Commercial supplies); Plus Analysis Cost</t>
  </si>
  <si>
    <t>Audit Monitoring (Commercial supplies); Plus Analysis Cost</t>
  </si>
  <si>
    <t>Planning</t>
  </si>
  <si>
    <t>COPYING CHARGES</t>
  </si>
  <si>
    <t>COPIES OF ANY OTHER DOCUMENTS</t>
  </si>
  <si>
    <t>(All are with a minimum charge of £5)</t>
  </si>
  <si>
    <t>Colour copying (A2 and larger) - no facility to provide colour copies at A2 or larger</t>
  </si>
  <si>
    <t>Pre Application Advice</t>
  </si>
  <si>
    <t>Following the first validation check, should an applicant or agent withdraw or fail to provide missing information within the relevant timescales as set out in the invalid letter, the service will mark the submission as closed and return any fees, less the cost shown below: (process cost-recovery):</t>
  </si>
  <si>
    <t>*Applications submitted as a variation of condition will be subject to 10% of the fee</t>
  </si>
  <si>
    <t>Financial Obligations - per obligation</t>
  </si>
  <si>
    <t>Services Provided:</t>
  </si>
  <si>
    <t>Community Infrastructure Levy (CIL)</t>
  </si>
  <si>
    <t>E</t>
  </si>
  <si>
    <t>CON29 Residential Searches - Local Land Charges Act 1975</t>
  </si>
  <si>
    <t>CON29 Commercial Searches - Local Land charges Act 1975</t>
  </si>
  <si>
    <t>Solicitor's Individual Questions Local Land Charges Act 1975</t>
  </si>
  <si>
    <t>Charge for withdrawn Con29 search (residential or commercial) - applicable when answering requests have been dispatched to external answering organisations excluding Q22 (Q22.1 to Q22.3).</t>
  </si>
  <si>
    <t>Charge for withdrawn Con29 search (residential or commercial) - applicable when answering requests have been dispatched to external answering organisations including Q22 (Q22.1 to Q22.3)</t>
  </si>
  <si>
    <t>Link</t>
  </si>
  <si>
    <t>PART A - PLANNING STATUTORY CHARGES</t>
  </si>
  <si>
    <t>NON PAYMENT OF COUNCIL TAX/NNDR</t>
  </si>
  <si>
    <t>Council Tax</t>
  </si>
  <si>
    <t>Cafferata Suite; Maximum Capacity 70 (theatre style)</t>
  </si>
  <si>
    <t>Friary; Maximum Capacity 16</t>
  </si>
  <si>
    <t>Gresham; Maximum Capacity 20</t>
  </si>
  <si>
    <t>Catalina-Carmen Nica</t>
  </si>
  <si>
    <t>Megan Lilley</t>
  </si>
  <si>
    <t>Newark and Sherwood Resident</t>
  </si>
  <si>
    <t>ENQUIRE</t>
  </si>
  <si>
    <t>Mini Museum</t>
  </si>
  <si>
    <t>Volunteer-led Town/Civil War Tour. Price per head.</t>
  </si>
  <si>
    <t>Price from £18/hr inc VAT</t>
  </si>
  <si>
    <t>Issuing of Accessison Number</t>
  </si>
  <si>
    <t xml:space="preserve">Long Term Archaelogical Storage at Museum Resource Centre; 
per box </t>
  </si>
  <si>
    <t>Four facilitated activities - Full day visit; per person</t>
  </si>
  <si>
    <t>Two facilitated activities - Half day visit (2-2.5hrs); per person</t>
  </si>
  <si>
    <t>Three facilitated activities - Full day visit; per person</t>
  </si>
  <si>
    <t>Full day visit; Price (from) per head</t>
  </si>
  <si>
    <t>Residents of Newark &amp; Sherwood District</t>
  </si>
  <si>
    <t>Children &amp; Students up to 25 years</t>
  </si>
  <si>
    <t>Guided Tours (upto 25 years - FREE)</t>
  </si>
  <si>
    <t>For Events. Price (from) per hour plus staffing, security and other aciliary charges (dependant on number of spaces required)</t>
  </si>
  <si>
    <t>Hire of Castle</t>
  </si>
  <si>
    <t>Use of Castle for commercial photography/filming</t>
  </si>
  <si>
    <t>Use of Castle Gardens for wedding photographs - professional photographers only</t>
  </si>
  <si>
    <t>N</t>
  </si>
  <si>
    <t>Access Fee (Maximum) 5 – 10% of total cost dependent on site</t>
  </si>
  <si>
    <t>Disposal costs are provided by Nottinghamshire County Council (disposal authority) and will be added to NSDCs Fee</t>
  </si>
  <si>
    <t xml:space="preserve">Trade Waste, Recycling &amp; Garden Bins </t>
  </si>
  <si>
    <t>SET BY NCC</t>
  </si>
  <si>
    <t>Gaming Machine Notification - up to 2 machines</t>
  </si>
  <si>
    <t>Gaming Machine Permit (New Operator) - 2+ machines</t>
  </si>
  <si>
    <t>Gaming Machine Permits - Variation</t>
  </si>
  <si>
    <t>Gaming Machine Permits - Annual Fee</t>
  </si>
  <si>
    <t>Club Gaming &amp; Machine Permits - Fast Track</t>
  </si>
  <si>
    <t>Club Gaming &amp; Machine Permits - New Application</t>
  </si>
  <si>
    <t xml:space="preserve">Club Gaming &amp; Machine Permits - Renewal </t>
  </si>
  <si>
    <t>Club Gaming &amp; Machine Permits - Variation</t>
  </si>
  <si>
    <t>Hypnotism - Grant. Occasional for specific dates</t>
  </si>
  <si>
    <t>Sex Establishment - Grant/Renewal (up to 1 year)</t>
  </si>
  <si>
    <t xml:space="preserve">Vehicle Licences </t>
  </si>
  <si>
    <t>Vehicle Application Hackney Carriage Licence Annual Fee</t>
  </si>
  <si>
    <t>Vehicle Application Private Hire Licence Annual Fee</t>
  </si>
  <si>
    <t>Vehicle Application Ambulance Licence Annual Fee</t>
  </si>
  <si>
    <t>Hackney Carriage/Taxi Driver (up to 3 years)</t>
  </si>
  <si>
    <t>Hackney Carriage/Taxi Driver New applicants</t>
  </si>
  <si>
    <t>Hackney Carriage/Taxi Driver Licence persons over 65/Annual</t>
  </si>
  <si>
    <t>Ambulance Driver (3 Years)</t>
  </si>
  <si>
    <t>Ambulance Driver persons over 65/Annual</t>
  </si>
  <si>
    <t>Ambulance Driver New applicants</t>
  </si>
  <si>
    <t>Private Hire Operator (5 years) Licence Fee</t>
  </si>
  <si>
    <t xml:space="preserve">Private Hire Operator Licence per vehicle </t>
  </si>
  <si>
    <t>Ambulance Operator (5 years) New/Renewal</t>
  </si>
  <si>
    <t>Ambulance Operator Licence per Vehicle</t>
  </si>
  <si>
    <t>Replacement Driver Badge</t>
  </si>
  <si>
    <t xml:space="preserve">Replacement Plate Hackney Carriage </t>
  </si>
  <si>
    <t>Replacement Plate Private Hire</t>
  </si>
  <si>
    <t>Transfer of Plate Hackney Carriage 
(No replacement plate to be issued)</t>
  </si>
  <si>
    <t>Transfer of Plate Private Hire 
(No replacement plate to be issued)</t>
  </si>
  <si>
    <t>Temporary &amp; Permanent magnetic roundals</t>
  </si>
  <si>
    <t xml:space="preserve">VEHICLE TEST - TAXI INSPECTION (Bi-annual, once every 6 months) </t>
  </si>
  <si>
    <t>Home Boarding</t>
  </si>
  <si>
    <t>Animal Boarding Establishments</t>
  </si>
  <si>
    <t>New/Renewal (annual)</t>
  </si>
  <si>
    <t>Performing Animals</t>
  </si>
  <si>
    <t>New/Renewal - Includes Compliance &amp; Inspection Fee</t>
  </si>
  <si>
    <t xml:space="preserve">Dangerous Wild Animals </t>
  </si>
  <si>
    <t>Annual Licence; Premises* 
Where the premises already hold a licence the charge is £125 per additional treatment</t>
  </si>
  <si>
    <t>Tattoo Hygiene Rating scheme</t>
  </si>
  <si>
    <t>Revisit Tattoo Hygiene Rating Scheme</t>
  </si>
  <si>
    <t>Sun beds</t>
  </si>
  <si>
    <t>Food Hygiene Rating Scheme (FHRS) Re-inspection</t>
  </si>
  <si>
    <t>Export Health Certificate</t>
  </si>
  <si>
    <t>Environmental Site Reports Home Buyer Version</t>
  </si>
  <si>
    <t>Environmental Site Reports Detailed version</t>
  </si>
  <si>
    <t>A</t>
  </si>
  <si>
    <t>Charges are not subject to VAT</t>
  </si>
  <si>
    <t>Bespoke fee</t>
  </si>
  <si>
    <t>Senior Planner / Planning Technical Support Manager/Ecologist Lead</t>
  </si>
  <si>
    <t>Conservation/Planning Officer/Ecologist</t>
  </si>
  <si>
    <t>Confirmation that a planning Enforcement Notice has been complied with (including Listed Building, Breach of Condition etc.)</t>
  </si>
  <si>
    <t>Storage of Advertisements removed from Land following failure to comply with the Advertisement Regulations.</t>
  </si>
  <si>
    <t>MEGAN</t>
  </si>
  <si>
    <t xml:space="preserve">Newark and Sherwood’s Planning Development and Planning Policy business units produce a variety of documents, many of which can be obtained free of charge, however on occasion we may need to charge for our documents and discretionary services on a cost-recovery basis to enable them to continue to be provided. </t>
  </si>
  <si>
    <t>10% of the fee, subject to a minimum of £220 for Major Developments*;</t>
  </si>
  <si>
    <t>10% of the fee, subject to a minimum of £54 for Minor Developments*;</t>
  </si>
  <si>
    <t xml:space="preserve">10% of the fee, subject to a minimum of £27 (for Other Developments (includes Householders and those applications which do not fall within the major, minor or other categories)*.                                                                                                                                                                                                                                                        </t>
  </si>
  <si>
    <t>Fees for Planning Applications</t>
  </si>
  <si>
    <t>Riverside (former Tolney Lane), Riverside Arena</t>
  </si>
  <si>
    <t>Castle House</t>
  </si>
  <si>
    <t>Legal &amp; Democratic Services</t>
  </si>
  <si>
    <t>Portfolio: Public Protection and Community Relations</t>
  </si>
  <si>
    <t>Portfolio:Climate and the Environment</t>
  </si>
  <si>
    <r>
      <rPr>
        <b/>
        <sz val="12"/>
        <color theme="1"/>
        <rFont val="Calibri"/>
        <family val="2"/>
        <scheme val="minor"/>
      </rPr>
      <t>Workshops</t>
    </r>
    <r>
      <rPr>
        <sz val="12"/>
        <color theme="1"/>
        <rFont val="Calibri"/>
        <family val="2"/>
        <scheme val="minor"/>
      </rPr>
      <t xml:space="preserve"> - to be paid in advance when booking. Price by request</t>
    </r>
  </si>
  <si>
    <r>
      <t xml:space="preserve">Temporary Plate/Transfer of Plate Hackney Carriage 
(including Plates and </t>
    </r>
    <r>
      <rPr>
        <b/>
        <sz val="12"/>
        <color theme="1"/>
        <rFont val="Calibri"/>
        <family val="2"/>
        <scheme val="minor"/>
      </rPr>
      <t>magnetic</t>
    </r>
    <r>
      <rPr>
        <sz val="12"/>
        <color theme="1"/>
        <rFont val="Calibri"/>
        <family val="2"/>
        <scheme val="minor"/>
      </rPr>
      <t xml:space="preserve"> roundals)</t>
    </r>
  </si>
  <si>
    <r>
      <t xml:space="preserve">Temporary Plate/Transfer of Plate Private Hire 
(including Plates and </t>
    </r>
    <r>
      <rPr>
        <b/>
        <sz val="12"/>
        <color theme="1"/>
        <rFont val="Calibri"/>
        <family val="2"/>
        <scheme val="minor"/>
      </rPr>
      <t>magnetic</t>
    </r>
    <r>
      <rPr>
        <sz val="12"/>
        <color theme="1"/>
        <rFont val="Calibri"/>
        <family val="2"/>
        <scheme val="minor"/>
      </rPr>
      <t xml:space="preserve"> roundals)</t>
    </r>
  </si>
  <si>
    <r>
      <t xml:space="preserve">Temporary Plate/Transfer of Plate Hackney Carriage 
(including Plates and </t>
    </r>
    <r>
      <rPr>
        <b/>
        <sz val="12"/>
        <color theme="1"/>
        <rFont val="Calibri"/>
        <family val="2"/>
        <scheme val="minor"/>
      </rPr>
      <t>stick on</t>
    </r>
    <r>
      <rPr>
        <sz val="12"/>
        <color theme="1"/>
        <rFont val="Calibri"/>
        <family val="2"/>
        <scheme val="minor"/>
      </rPr>
      <t xml:space="preserve"> roundals)</t>
    </r>
  </si>
  <si>
    <r>
      <t xml:space="preserve">Temporary Plate/Transfer of Plate Private Hire 
(including Plates and </t>
    </r>
    <r>
      <rPr>
        <b/>
        <sz val="12"/>
        <color theme="1"/>
        <rFont val="Calibri"/>
        <family val="2"/>
        <scheme val="minor"/>
      </rPr>
      <t>stick on</t>
    </r>
    <r>
      <rPr>
        <sz val="12"/>
        <color theme="1"/>
        <rFont val="Calibri"/>
        <family val="2"/>
        <scheme val="minor"/>
      </rPr>
      <t xml:space="preserve"> roundals)</t>
    </r>
  </si>
  <si>
    <t>Portfolio: Housing</t>
  </si>
  <si>
    <t>Housing and Estates Management</t>
  </si>
  <si>
    <r>
      <rPr>
        <b/>
        <sz val="12"/>
        <color theme="1"/>
        <rFont val="Calibri"/>
        <family val="2"/>
        <scheme val="minor"/>
      </rPr>
      <t>Charge</t>
    </r>
    <r>
      <rPr>
        <sz val="12"/>
        <color theme="1"/>
        <rFont val="Calibri"/>
        <family val="2"/>
        <scheme val="minor"/>
      </rPr>
      <t xml:space="preserve">  (weekly)</t>
    </r>
  </si>
  <si>
    <t>NA</t>
  </si>
  <si>
    <t>Low value sale of land - low complexity</t>
  </si>
  <si>
    <t xml:space="preserve">Stopping up/diversion orders  ( non-contentious only ) </t>
  </si>
  <si>
    <t>0-2 hours</t>
  </si>
  <si>
    <t xml:space="preserve">DESIGNATION - Hourly Rate </t>
  </si>
  <si>
    <t>Electronic pdf based documents can normally be obtained free from our website</t>
  </si>
  <si>
    <t>Types of plots included:</t>
  </si>
  <si>
    <t>Garden land which is land locked up to 1000m2</t>
  </si>
  <si>
    <t>Open space of less than 1000m2</t>
  </si>
  <si>
    <t>Administration fee</t>
  </si>
  <si>
    <t>Legal fees (Minimum)</t>
  </si>
  <si>
    <t>Legal fees (Maximum)</t>
  </si>
  <si>
    <t>Valuation fees (Maximum)</t>
  </si>
  <si>
    <t>This is to cover our costs for carrying out</t>
  </si>
  <si>
    <t>enquiries into the viability of the sale. Please note we will require a deposit of £50</t>
  </si>
  <si>
    <t>+VAT in advance to cover our initial enquiry costs. This is non-refundable but will</t>
  </si>
  <si>
    <t>be deducted from the overall £250 administration fee if the matter proceeds to</t>
  </si>
  <si>
    <t>completion.</t>
  </si>
  <si>
    <t>Legal will confirm their fees at the outset of the transaction but if for any reason the matter becomes more complex or protracted for whatever reason then the Legal fees will be increased accordingly.</t>
  </si>
  <si>
    <t>If the land has potential development value a clawback clause will be included in the</t>
  </si>
  <si>
    <t>transfer; your Solicitor will be able to give you advice on this. Please note that</t>
  </si>
  <si>
    <t>the fees quoted are the minimum legal fees. Also a proportion of these fees will be payable</t>
  </si>
  <si>
    <t>relative to the amount of work carried out should the matter not result in</t>
  </si>
  <si>
    <t>We will let you know</t>
  </si>
  <si>
    <t>the final figure prior to the valuation being carried out. This fee will be payable in</t>
  </si>
  <si>
    <t>advance. (this is currently being carried out by NSDC)</t>
  </si>
  <si>
    <t>Depending on your intentions you may also need planning permission and or ‘change of</t>
  </si>
  <si>
    <t>use’ or building regulation consent.</t>
  </si>
  <si>
    <t>Valuation fees (Minimum)</t>
  </si>
  <si>
    <t>List of Statutory and Discretionary Fees and Charges</t>
  </si>
  <si>
    <t>Z</t>
  </si>
  <si>
    <t>CHECK VAT CODE  - 29.01.25 PS TAX REPLY :2.	As this membership gives access to various benefits (not just admission to shows that may be eligible to apply for cultural exemption), the membership is taxable at the standard VAT rate.</t>
  </si>
  <si>
    <t>Charged in line with disbursements</t>
  </si>
  <si>
    <t xml:space="preserve">All disbursements will be charged for in the usual way and will include ( but are not limited to); Land Registry fees, search fees, counsel’s fees, enquiry agents and process’ servers fees, expert’s fees, advertising costs, court fees, photocopying charges*. </t>
  </si>
  <si>
    <t>Zoo's; First Licence valid for 4 years; Renewal valid for 6 years</t>
  </si>
  <si>
    <t>River Side View (Residents/Season Tickets)</t>
  </si>
  <si>
    <t>Navigation Yard (Residents / Contract)</t>
  </si>
  <si>
    <t>Riverside (former Tolney Lane), Riverside Arena, Premium parking</t>
  </si>
  <si>
    <t>5 hours and above (on day of issue)</t>
  </si>
  <si>
    <t>Housing &amp; Estates Management</t>
  </si>
  <si>
    <t>2025/26</t>
  </si>
  <si>
    <t>Proposed 2026/27</t>
  </si>
  <si>
    <t>Additional sensors as assessed by a Careline Advisor</t>
  </si>
  <si>
    <t>NO. OF UNITS</t>
  </si>
  <si>
    <t>PROPOSED INCOME BUDGET</t>
  </si>
  <si>
    <t>COST CENTRE &amp; ACCOUNT CODE</t>
  </si>
  <si>
    <t>STATUTORY/ DISCRETIONARY</t>
  </si>
  <si>
    <t>DISCRETIONARY</t>
  </si>
  <si>
    <t>A10212 93980</t>
  </si>
  <si>
    <t>A10212 92801</t>
  </si>
  <si>
    <t>Any missing equipment will be charged as per the contract and the value will be dependant on the variation of equipment supplied.</t>
  </si>
  <si>
    <t>CORPORATE PROPERTY - ACQUISITION &amp; DISPOSAL POLICY</t>
  </si>
  <si>
    <t>Byron Room/Community/Learning (Per Hour)*</t>
  </si>
  <si>
    <t>Free Hire for Community/Partnership working (Limited Hours)</t>
  </si>
  <si>
    <t>Basic set up (No chairs and tables, only available Office Hours)</t>
  </si>
  <si>
    <t>Full set up (Chairs and tables) Office Hours</t>
  </si>
  <si>
    <t>Full set up (Chairs and tables)After Hours</t>
  </si>
  <si>
    <t>Hourly rate (max 3 hours) Basic set up (No chairs and tables, only available Office Hours)</t>
  </si>
  <si>
    <t>Day rate (3-7 hours) - basic set up (No chairs and tables, only available Office Hours)</t>
  </si>
  <si>
    <t>Hourly rate (max 3 hours) Full set up (Chairs and tables, only available Office Hours)</t>
  </si>
  <si>
    <t>Day Rate (3-7 hours) - Full set up (Chairs and tables) Office Hours</t>
  </si>
  <si>
    <t>Day Rate (3-7 hours) - Full set up (Chairs and tables) After Hours</t>
  </si>
  <si>
    <t xml:space="preserve">Wedding Rate </t>
  </si>
  <si>
    <t>Admission</t>
  </si>
  <si>
    <t xml:space="preserve">Joint Ticket with NCWC for non-residents </t>
  </si>
  <si>
    <t>Undercroft/Garden Room October-March</t>
  </si>
  <si>
    <t>Undercroft/Garden Room April-September</t>
  </si>
  <si>
    <t>PAVEMENT LICENCE</t>
  </si>
  <si>
    <t>Pavement Licence - New 1 Yr</t>
  </si>
  <si>
    <t>Pavement Licence - New 2 Yr</t>
  </si>
  <si>
    <t>Pavement Licence - Renewal 1 Yr</t>
  </si>
  <si>
    <t>Pavement Licence - Renewal 2 Yr</t>
  </si>
  <si>
    <t>If a Cattery/Kennel on own</t>
  </si>
  <si>
    <t>Performing Animals - 3 yearly licence</t>
  </si>
  <si>
    <t>Dog Control - Stray Dog Charges</t>
  </si>
  <si>
    <t>This includes Government fee, Local Authority charge, and Kennelling costs including Food</t>
  </si>
  <si>
    <t>Duration</t>
  </si>
  <si>
    <t>1 Day</t>
  </si>
  <si>
    <t>2 Days</t>
  </si>
  <si>
    <t xml:space="preserve">3 Days </t>
  </si>
  <si>
    <t>4 days</t>
  </si>
  <si>
    <t>5 Days</t>
  </si>
  <si>
    <t>6 Days</t>
  </si>
  <si>
    <t>7 Days</t>
  </si>
  <si>
    <t xml:space="preserve">HMO Licence Application for House in Multiple Occupation; One off </t>
  </si>
  <si>
    <t>REFUSE &amp; RECYCLING (Including Glass)</t>
  </si>
  <si>
    <t>FOOD RECYCLING</t>
  </si>
  <si>
    <t>SIMPLER RECYCLING</t>
  </si>
  <si>
    <t>Parks Events</t>
  </si>
  <si>
    <t>Ticketed + 15% of Ticket Sales</t>
  </si>
  <si>
    <t>Charity (Stall Only)</t>
  </si>
  <si>
    <t>Charity Event</t>
  </si>
  <si>
    <t>Non-ticketed</t>
  </si>
  <si>
    <t>Pet Shop</t>
  </si>
  <si>
    <t>14.11.25</t>
  </si>
  <si>
    <t xml:space="preserve">In addition to the statutory planning fees listed below, developments may also be liable to pay a Community Infrastructure Levy (CIL) charge – please see PART  F - Planning Policy Discretionary Charges.
Please note that should a planning application be withdrawn after submission and prior to confirmation of it being a valid application, an administrative fee will be charged as set out in PART B  Planning and Planning Policy Discretionary Charges -  the "Invalid Planning Application and Pre Application Advice Charges" Section. Should an application be withdrawn after confirmation is provided of it being valid, there is no refund of the application fee.
</t>
  </si>
  <si>
    <t xml:space="preserve">Planning Fees in England are set nationally by the Government and are detailed in the Town and Country Planning (Fees for Applications, Deemed Applications, Requests and Site visits) (England) Regulations 2012, as amended.
The Town and Country Planning (Fees for Applications, Deemed Applications, Requests and Site Visits) (England) (Amendment) Regulations 2023 introduced an automatic, annual increase. This will increase planning fees annually, on 1 April each year, starting on 1 April 2025. All planning fees will be increased by the rate of inflation, as measured by the Consumer Prices Index from the preceding September. The increase will be capped at 10%, even if the inflation rate is higher. The fees will not be changed if there is negative inflation (deflation).  The government will publish the schedule of new fees on the following website in advance of April each year (website: https://www.gov.uk/guidance/fees-for-planning-applications#fee-category-or-categories).
In addition to the annual increase, fees may also be changed through amendments to the 2012 Fees Regulations.
</t>
  </si>
  <si>
    <t xml:space="preserve">Website - https://www.gov.uk/guidance/fees-for-planning-applications#fee-category-or-categories.  
</t>
  </si>
  <si>
    <t xml:space="preserve">The fee should be paid at the time the application is submitted. If you chose to submit an application via the Planning Portal, please refer to their website for further details and fees.  Should you pay direct to the Local Authority, details are available on our website at https://www.newark-sherwooddc.gov.uk/paymentstothecouncil/  
Please note, we no longer accept payments by cheque. </t>
  </si>
  <si>
    <t>PART F - PLANNING POLICY DISCRETIONARY CHARGES</t>
  </si>
  <si>
    <t>Planning Policy, including CIL</t>
  </si>
  <si>
    <t>PART E - DEPARTMENTAL SERVICE CHARGES (DISCRETIONARY CHARGES)</t>
  </si>
  <si>
    <t>The charges listed below are based on cost recovery only. Therefore, if a matter subsequently transpires to be particularly complex and time consuming, the Council reserves the right to request additional payment based on an hourly charge as set out in Part B - Discretionary Charges. The charge will be dependent on the qualification of the officer undertaking the task. We recommend, where possible, that we provide these documents electronically rather than hard copy. Electronic copies will be available free of charge via our website.</t>
  </si>
  <si>
    <t>Copy of a Planning Decision notice 2003 onwards*</t>
  </si>
  <si>
    <t>Service no longer provided as documents available online.</t>
  </si>
  <si>
    <t>Copies of TPOs (confirmed), Enforcement Notices and Legal Agreements*</t>
  </si>
  <si>
    <t xml:space="preserve">*available on our website - https://publicaccess.newark-sherwooddc.gov.uk/online-applications/ </t>
  </si>
  <si>
    <t>We aim to provide a response within 10 working days unless a large number of documents are requested or require extracting.  In these cases, where the information is likely to take over one hour to provide, the Council will only provide the information by post.  The information will be sent within 20 working days of a request.  Post and packaging will be charged at cost.  The requestor will be informed of a charge before an officer undertakes any of the above and payment must be received before the information can be provided to them. 
We will also work with you to look at other ways of providing the information so that the request falls below the appropriate limit (and can therefore be provided free of charge) and where possible, in the case of publications, many are published on our website for you to download or available in a format to email.  This approach means that we can be transparent and as consistent as possible in the way we handle requests for information and subsequent copying and how and when we charge.
The service still holds planning application information on microfiche and should you require copies of information, we will aim to scan the contents and subsequently provide access via our planning application website.  Unfortunately we are unable to scan (in house) from microfiche, therefore it is necessary for us to outsource this area of work.  To allow preparation, scanning and redaction we aim to provide access within 10 working days.</t>
  </si>
  <si>
    <t>PART D - STREET NAMING AND NUMBERING DISCRETIONARY CHARGES</t>
  </si>
  <si>
    <t>The following fee schedule is relevant to developers, and people requesting the following, to cover amendments to approve street naming schemes and the notification of changes for: 
- Amendments to any approved naming schemes that must be altered due to the developer making amendments. The charge is issued to developers and is applied for alterations received after the approved scheme has been issued. 
- House owners that wish to name, or alter the name, of their house; and 
- Renaming and/or renumbering of an existing street</t>
  </si>
  <si>
    <t>https://www.newark-sherwooddc.gov.uk/streetname/</t>
  </si>
  <si>
    <t>Adding or amending a name or re-numbering an existing individual property, including notification to external organisations.</t>
  </si>
  <si>
    <t>£107 admin fee plus £37 per plot* requiring renumbering/naming</t>
  </si>
  <si>
    <t>£107 admin fee plus £37 per property for up to 10 properties £18 for every additional property thereafter</t>
  </si>
  <si>
    <t>£107 admin fee plus £37 per property for up to 10 properties affected by change £18 for every additional property thereafter affected by change</t>
  </si>
  <si>
    <t>Resubmission of renaming or numbering of street including notification following objection.</t>
  </si>
  <si>
    <t>No charge</t>
  </si>
  <si>
    <t>Providing written confirmation of a single postal address.</t>
  </si>
  <si>
    <r>
      <rPr>
        <b/>
        <sz val="10"/>
        <color theme="1"/>
        <rFont val="Calibri"/>
        <family val="2"/>
        <scheme val="minor"/>
      </rPr>
      <t xml:space="preserve">Terms and Conditions: </t>
    </r>
    <r>
      <rPr>
        <sz val="10"/>
        <color theme="1"/>
        <rFont val="Calibri"/>
        <family val="2"/>
        <scheme val="minor"/>
      </rPr>
      <t xml:space="preserve">
1. All requests must be completed on the appropriate form which is available on our website. 
2. All fees must be paid prior to our notification and/or written confirmation being issued. 
3. Should the requestor only wish to be issued with new street names and numbers (not amendments to an approved scheme), this service is provided free of charge. 
4. The District Council is not responsible for issuing post codes, this remains the responsibility of Royal Mail. 
5. Newark and Sherwood District Council can only issue street naming and numbering schemes contained within the district boundary. 
6. All street naming and numbering schemes will be issued in accordance with Newark and Sherwood District Council’s ‘Street Naming and Numbering Guidance and Policy’ (and subsequent updates). 
7. Any queries or complaints should be directed through the corporate 'Customer complaints and feedback' procedure. 
* Includes naming of a building and all affected properties (e.g., block of flats).</t>
    </r>
  </si>
  <si>
    <t>PART C - LAND CHARGES DISCRETIONARY CHARGES</t>
  </si>
  <si>
    <r>
      <t xml:space="preserve">Please note - The Local Authority </t>
    </r>
    <r>
      <rPr>
        <sz val="12"/>
        <rFont val="Calibri"/>
        <family val="2"/>
        <scheme val="minor"/>
      </rPr>
      <t>joined the digital Local Land Charges service managed by HM Land Registry (HMLR) and that service now provides LLC1 search responses. You can access HMLR new digital service through your portal account, Business Gateway or on GOV.UK.</t>
    </r>
  </si>
  <si>
    <t xml:space="preserve">Form CON29O Enquiry 22 Common Lands &amp; Village Greens Q22 (Q22.1 to Q22.3) - includes NSDC fee plus NCC recharge </t>
  </si>
  <si>
    <t>Additional Parcels - CON29 - Local Land Charges Act 1975 (additional cost to CON29 Commercial and Residential Search)</t>
  </si>
  <si>
    <t>Registration of a charge in Part 11 of the register (Light Obstruction Notice)</t>
  </si>
  <si>
    <t>Charge for withdrawn request for Q22 (Q22.1 to Q22.3) only - if not issued to external answering organisations.</t>
  </si>
  <si>
    <t>CON29 Individual Request Charges - Residential</t>
  </si>
  <si>
    <t>CON29 Individual Request Charges - Commercial</t>
  </si>
  <si>
    <t>1 - The service is unable to provide a refund if a request for Q22 (Q22.1 to Q22.3)) only has been issued to external answering organisations to complete.
2 - Copy of documents - please refer to 'PART E - DEPARTMENTAL SERVICE CHARGES'.
3 - Should the search extent area exceed 2 square km, additional charges may be incurred.  The service will inform customers at the time of receipt and no further works will be undertaken until confirmation of additional charge agreed. 
4 - Additional charges may be incurred for every group of parcels of land (e.g.: additional costs from external answering organisations).
5 - The local authority will, when assessing if there are any additional parcels, will refer to their latest dataset from Ordnance Survey data when viewed at a scale of 1:2500.  The service will provide a summary of the number of parcels and, if applicable, additional costs prior to progressing a search.
6 - Expedited search service - Service no longer provided as external answering organisations unable to provide turnaround times for such requests.
7 - Results of searches where a fee is payable will not be delivered in any form until full payment has been received (unless the requestor has an account with the service).</t>
  </si>
  <si>
    <t>PART B - PLANNING AND PLANNING POLICY DISCRETIONARY CHARGES</t>
  </si>
  <si>
    <t xml:space="preserve">Based on the equivalent hourly rate (or part thereof) of the relevant officer dealing with the enquiry. </t>
  </si>
  <si>
    <t>Technical Support Officer</t>
  </si>
  <si>
    <t>Additional services</t>
  </si>
  <si>
    <t>Confirmation that Permitted Development rights have not been removed.</t>
  </si>
  <si>
    <t>Invalid Planning Application Charges</t>
  </si>
  <si>
    <t>Obligations and criteria</t>
  </si>
  <si>
    <t>Physical Obligation - per obligation</t>
  </si>
  <si>
    <t>Request for confirmation of compliance with a legal agreement associated with a planning permission in relation to the sale of a property.</t>
  </si>
  <si>
    <t xml:space="preserve">Request for confirmation of compliance with a legal agreement associated with a planning permission in relation to the sale of a property where confirmation requires background request.
</t>
  </si>
  <si>
    <t>Sites less than 5ha</t>
  </si>
  <si>
    <t>Habitat banks (providers of off-site biodiversity units)</t>
  </si>
  <si>
    <t>Sites greater than 20 ha</t>
  </si>
  <si>
    <t>Site less than 5 ha</t>
  </si>
  <si>
    <t>Appendix C5A</t>
  </si>
  <si>
    <t>Deed of Covenants</t>
  </si>
  <si>
    <t>S106 agreement - single obligations</t>
  </si>
  <si>
    <t>Fees for Monitoring of Planning Obligations</t>
  </si>
  <si>
    <t>We carefully monitor all Legal Agreements in a transparent manner to ensure that contributions are spent on their intended purpose and that the associated development contributes to the sustainability of the area.</t>
  </si>
  <si>
    <t xml:space="preserve">Where schemes have been closely monitored the community contributions expected from the development have been secured.  Additionally the transaction stages become easier when confirmation has been sought that compliance has been made with the obligations.
</t>
  </si>
  <si>
    <t>The fees for monitoring of planning obligations are:</t>
  </si>
  <si>
    <t>Monitoring Onsite Biodiversity Net Gain</t>
  </si>
  <si>
    <r>
      <t xml:space="preserve">Tier 1 - Development Sites </t>
    </r>
    <r>
      <rPr>
        <sz val="12"/>
        <color theme="1"/>
        <rFont val="Aptos Narrow"/>
        <family val="2"/>
      </rPr>
      <t>&lt;</t>
    </r>
    <r>
      <rPr>
        <sz val="12"/>
        <color theme="1"/>
        <rFont val="Calibri"/>
        <family val="2"/>
      </rPr>
      <t xml:space="preserve"> 1 ha. </t>
    </r>
    <r>
      <rPr>
        <sz val="12"/>
        <color theme="1"/>
        <rFont val="Calibri"/>
        <family val="2"/>
        <scheme val="minor"/>
      </rPr>
      <t xml:space="preserve"> and where the entire onsite element of BNG is formed by habitats that have either a pre-set habitat condition within the Statutory Biodiversity Metric, or where the target habitat condition is poor.</t>
    </r>
  </si>
  <si>
    <r>
      <t xml:space="preserve">Tier 2 - Development Sites </t>
    </r>
    <r>
      <rPr>
        <sz val="12"/>
        <color theme="1"/>
        <rFont val="Calibri"/>
        <family val="2"/>
      </rPr>
      <t xml:space="preserve"> </t>
    </r>
    <r>
      <rPr>
        <sz val="12"/>
        <color theme="1"/>
        <rFont val="Aptos Narrow"/>
        <family val="2"/>
      </rPr>
      <t>&lt;</t>
    </r>
    <r>
      <rPr>
        <sz val="12"/>
        <color theme="1"/>
        <rFont val="Calibri"/>
        <family val="2"/>
      </rPr>
      <t xml:space="preserve"> 1 ha that do not meet the Tier 1 criteria.</t>
    </r>
  </si>
  <si>
    <r>
      <t xml:space="preserve">Tier 3 - Development Sites </t>
    </r>
    <r>
      <rPr>
        <sz val="12"/>
        <color theme="1"/>
        <rFont val="Aptos Narrow"/>
        <family val="2"/>
      </rPr>
      <t>≥</t>
    </r>
    <r>
      <rPr>
        <sz val="12"/>
        <color theme="1"/>
        <rFont val="Calibri"/>
        <family val="2"/>
      </rPr>
      <t xml:space="preserve"> 1 ha and </t>
    </r>
    <r>
      <rPr>
        <sz val="12"/>
        <color theme="1"/>
        <rFont val="Aptos Narrow"/>
        <family val="2"/>
      </rPr>
      <t>&lt;</t>
    </r>
    <r>
      <rPr>
        <sz val="12"/>
        <color theme="1"/>
        <rFont val="Calibri"/>
        <family val="2"/>
      </rPr>
      <t xml:space="preserve"> 5 ha. </t>
    </r>
  </si>
  <si>
    <t>Tier 4 - Development Sites ≥ 5 ha and &lt; 10 ha.</t>
  </si>
  <si>
    <r>
      <t xml:space="preserve">Tier 6 - Development Sites  </t>
    </r>
    <r>
      <rPr>
        <sz val="12"/>
        <color theme="1"/>
        <rFont val="Aptos Narrow"/>
        <family val="2"/>
      </rPr>
      <t>≥</t>
    </r>
    <r>
      <rPr>
        <sz val="12"/>
        <color theme="1"/>
        <rFont val="Calibri"/>
        <family val="2"/>
        <scheme val="minor"/>
      </rPr>
      <t>40 ha.</t>
    </r>
  </si>
  <si>
    <t>Bespoke Fee to be agreed with the Business Manager - Planning Development</t>
  </si>
  <si>
    <r>
      <rPr>
        <sz val="11"/>
        <rFont val="Calibri"/>
        <family val="2"/>
        <scheme val="minor"/>
      </rPr>
      <t>Details of each category of service and what is included can by found on our website (including a summary relating to those where a bespoke fee is charged -</t>
    </r>
    <r>
      <rPr>
        <u/>
        <sz val="11"/>
        <color theme="10"/>
        <rFont val="Calibri"/>
        <family val="2"/>
        <scheme val="minor"/>
      </rPr>
      <t xml:space="preserve"> https://www.newark-sherwooddc.gov.uk/pre-applicationadvice/</t>
    </r>
  </si>
  <si>
    <t>Category A - Pre-Application Advice On A Development Proposal</t>
  </si>
  <si>
    <t>Category B – Large Scale Major Development</t>
  </si>
  <si>
    <t>Category C – Major Development</t>
  </si>
  <si>
    <t>Category D – Small Scale Major Development</t>
  </si>
  <si>
    <t>Category E – Small Scale Other Development</t>
  </si>
  <si>
    <t>Category F – All Other Development And Consents Not Within Categories A To C But Excluding Householder Development</t>
  </si>
  <si>
    <t>Category G – Wind Turbines</t>
  </si>
  <si>
    <t>Category H – Householder Applications</t>
  </si>
  <si>
    <t>Category I – Advice Which Is Not Covered By Any Of The Above Categories Or Requires A Fee To Be Agreed With The Business Manager - Planning Development</t>
  </si>
  <si>
    <t>Category L - Annual Fee For Pre-Application Advice For Major Landowners</t>
  </si>
  <si>
    <t>Category M - Pre-Application Proposals Presented By The Applicant/Developer Prior To Submission Of A Planning Application Or Applications Presented Prior To Determination.
The Fee Is £590 Unless A Planning Performance Agreement Has Been Entered Into And Includes This Cost.</t>
  </si>
  <si>
    <t>Category N - Empty Properties (Dwellinghouses)</t>
  </si>
  <si>
    <t>Category O - Variations Or Modifications To A Section 106 Planning Obligation</t>
  </si>
  <si>
    <t xml:space="preserve">Category P – Listed Buildings And Conservation Areas 
</t>
  </si>
  <si>
    <t>Category Q – Advice regarding Conditions on Applications Requiring Approval</t>
  </si>
  <si>
    <t>Role and hourly rate by Role</t>
  </si>
  <si>
    <t>The major, minor and other categories of developments are those as set out within the Government’s classification of development types.  What constitutes a major development is set out within the Town and Country Planning (Development Management Procedure) (England) Order 2015 - https://www.legislation.gov.uk/uksi/2015/595</t>
  </si>
  <si>
    <t>New Fee</t>
  </si>
  <si>
    <t>There is no charge for answering Q21 as we simply advise of the organisation/s you should contact for further details.</t>
  </si>
  <si>
    <t>Form CON29O cost for each question (Enquiries Q4 to Q21).</t>
  </si>
  <si>
    <t>PORTFOLIO: PUBLIC PROTECTION AND COMMUNITY RELATIONS</t>
  </si>
  <si>
    <t>PORTFOLIO: HERITAGE, CULTURE AND THE ARTS</t>
  </si>
  <si>
    <t>PORTFOLIO:CLIMATE AND THE ENVIRONMENT</t>
  </si>
  <si>
    <t>Collection Charge based on Bin Size</t>
  </si>
  <si>
    <t>Collection Charge on Bin Size</t>
  </si>
  <si>
    <t>Cost of bin for new properties based on Bin Size</t>
  </si>
  <si>
    <t>PORTFOLIO: HEALTH, WELLBEING AND LEISURE</t>
  </si>
  <si>
    <t>PORTFOLIO: STRATEGY, PERFORMANCE AND FINANCE</t>
  </si>
  <si>
    <t>11C (or other office depending on occupancy) Maximum Capacity 4</t>
  </si>
  <si>
    <t>Information sent via CDR / DVDR will be charged at £3 per disc.</t>
  </si>
  <si>
    <t>PORTFOLIO: HOUSING</t>
  </si>
  <si>
    <t>Alexander Lodge Support Charge and Ineligible Services (non-Housing Benefit (HB)).</t>
  </si>
  <si>
    <t>G2 Hourly rate</t>
  </si>
  <si>
    <t>G3 Hourly rate</t>
  </si>
  <si>
    <t>G2 Half Day rate</t>
  </si>
  <si>
    <t>G2 Full Day rate</t>
  </si>
  <si>
    <t>G3 Half Day rate</t>
  </si>
  <si>
    <t>G3 Full Day rate</t>
  </si>
  <si>
    <t>Civic 1 Hourly rate</t>
  </si>
  <si>
    <t>Civic 1 Half Day rate</t>
  </si>
  <si>
    <t xml:space="preserve">Civic 1 Full Day rate </t>
  </si>
  <si>
    <t>Civic 2 Hourly rate</t>
  </si>
  <si>
    <t>Civic 2 Half Day rate</t>
  </si>
  <si>
    <t>Civic 2 Full Day rate</t>
  </si>
  <si>
    <t>Civic 3 Hourly rate</t>
  </si>
  <si>
    <t>Civic 3 Half Day rate</t>
  </si>
  <si>
    <t>Civic 3 Full Day rate</t>
  </si>
  <si>
    <t>Civic 4 Hourly rate</t>
  </si>
  <si>
    <t>Civic 4 Half Day rate</t>
  </si>
  <si>
    <t>Civic 4 Full Day rate</t>
  </si>
  <si>
    <t>Civic 1 + 2 Hourly rate</t>
  </si>
  <si>
    <t>Civic 1 + 2 Half Day rate</t>
  </si>
  <si>
    <t>Civic 1 + 2 Full Day rate</t>
  </si>
  <si>
    <t>Civic 3 + 4 Hourly rate</t>
  </si>
  <si>
    <t>Civic 3 + 4 Half Day rate</t>
  </si>
  <si>
    <t>Civiv 3 + 4 Full Day rate</t>
  </si>
  <si>
    <t>Civic 2+3+4 Hourly rate</t>
  </si>
  <si>
    <t>Civic 2+3+4 Half Day rate</t>
  </si>
  <si>
    <t>Civic 2+3+4 Full Day rate</t>
  </si>
  <si>
    <t>Civic 1+2+3+4 Hourly rate</t>
  </si>
  <si>
    <t>Civic 1+2+3+4 Half Day rate</t>
  </si>
  <si>
    <t>Civic 1+2+3+4 Full Day rate</t>
  </si>
  <si>
    <t>AS - Can this be set out better as previous year has a fee but then just bespoke in current year</t>
  </si>
  <si>
    <t>AS - What is previous years fee</t>
  </si>
  <si>
    <t>AS - VAT CODE?</t>
  </si>
  <si>
    <t>AS - WHAT ABOUT 24.25 FEE?</t>
  </si>
  <si>
    <t>AS - WHAT PREVIOUS YEAR FEES?</t>
  </si>
  <si>
    <t>AS - WHAT ABOUT 24.25 FEE</t>
  </si>
  <si>
    <t>AS - WHAT ABOUT PREV YEAR FEES?</t>
  </si>
  <si>
    <t>AS - DOESN’T ADD UP?</t>
  </si>
  <si>
    <t>AS - WHAT PREV YEAR FEES</t>
  </si>
  <si>
    <t>AS - WHAT HOURLY RATE LEGAL OR PLANNING?</t>
  </si>
  <si>
    <t>AS - WHAT HOURLY RATE LEGAL OR PLANNING? AND VAT CODE</t>
  </si>
  <si>
    <t>GB - New in 25/26 now added figure for 25/26</t>
  </si>
  <si>
    <t>With regard to a Service below requiring a Bespoke Fee charge, please refer to our website for further details:</t>
  </si>
  <si>
    <t>Amendment to approved/existing naming and numbering scheme due to change in plot numbers, or plot positions, including notification.</t>
  </si>
  <si>
    <t xml:space="preserve">Bespoke fee - 
Based on £110 admin fee plus £38 per plot requiring renumbering/naming.  </t>
  </si>
  <si>
    <t>Amendment to approved naming and numbering scheme due to change in approved street name (after consultation).</t>
  </si>
  <si>
    <t>Bespoke fee - 
Based on £110 admin fee plus £38 per property for up to 10 properties, then £18.50 for every additional property thereafter.</t>
  </si>
  <si>
    <t>Rename or numbering of street including notification.</t>
  </si>
  <si>
    <t>Bespoke fee - 
£110 admin fee plus £38 per property for up to 10 properties affected by change, then £18.50 for every additional property thereafter affected by change.</t>
  </si>
  <si>
    <t>BN - This is a new scale for this fee we have added.</t>
  </si>
  <si>
    <t>BN - this fee should still be £1,000- £1,250, it varies due to variation in transactions.</t>
  </si>
  <si>
    <t xml:space="preserve">S.278 Agreements charged based on Hourly rates list above </t>
  </si>
  <si>
    <t xml:space="preserve">S.38 Agreements charged based on Hourly rates list above </t>
  </si>
  <si>
    <t xml:space="preserve">FOI Requests per hour (where compliance exceeds £450) charged based on Hourly rates list above </t>
  </si>
  <si>
    <t>All prices are subject to consideration depending on the complexity of the matter and the individual circumstances of the case as agreed by the Principal Legal Officer and Democratic Services.</t>
  </si>
  <si>
    <t>BN - Legal hourly rate</t>
  </si>
  <si>
    <t>AS - 25.26 FEE CORRECT? YES</t>
  </si>
  <si>
    <t>Category K - Follow-Up Advice - Half Of The Above Fees For Categories A To H.  Category I will Be Calculated On A Bespoke Basis.</t>
  </si>
  <si>
    <t>* Note, where the bespoke fees are based on hourly rate, below are those rates by role that will form the basis of the bespoke fee charged</t>
  </si>
  <si>
    <r>
      <t xml:space="preserve">Tier 5 - Development  Sites ≥ 10 ha and </t>
    </r>
    <r>
      <rPr>
        <sz val="12"/>
        <color theme="1"/>
        <rFont val="Aptos Narrow"/>
        <family val="2"/>
      </rPr>
      <t>&lt;</t>
    </r>
    <r>
      <rPr>
        <sz val="12"/>
        <color theme="1"/>
        <rFont val="Calibri"/>
        <family val="2"/>
      </rPr>
      <t xml:space="preserve"> 40 ha</t>
    </r>
    <r>
      <rPr>
        <sz val="12"/>
        <color theme="1"/>
        <rFont val="Calibri"/>
        <family val="2"/>
        <scheme val="minor"/>
      </rPr>
      <t>.</t>
    </r>
  </si>
  <si>
    <t>Bespoke Fee</t>
  </si>
  <si>
    <t>Christmas Trees</t>
  </si>
  <si>
    <t>Per Unit (Within District)</t>
  </si>
  <si>
    <t>Per Unit (Outside of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</si>
</sst>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3" formatCode="_-* #,##0.00_-;\-* #,##0.00_-;_-* &quot;-&quot;??_-;_-@_-"/>
    <numFmt numFmtId="164" formatCode="&quot;£&quot;#,##0.00"/>
    <numFmt numFmtId="165" formatCode="#,##0.00;[Red]#,##0.00"/>
    <numFmt numFmtId="166" formatCode="0.00;[Red]0.00"/>
    <numFmt numFmtId="167" formatCode="#,##0.00_ ;\-#,##0.00\ "/>
  </numFmts>
  <fonts count="33"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b/>
      <sz val="12"/>
      <color theme="0"/>
      <name val="Calibri"/>
      <family val="2"/>
      <scheme val="minor"/>
    </font>
    <font>
      <sz val="11"/>
      <color rgb="FF000000"/>
      <name val="Calibri"/>
      <family val="2"/>
    </font>
    <font>
      <sz val="11"/>
      <color theme="1"/>
      <name val="Calibri"/>
      <family val="2"/>
      <scheme val="minor"/>
    </font>
    <font>
      <sz val="11"/>
      <color theme="0"/>
      <name val="Calibri"/>
      <family val="2"/>
      <scheme val="minor"/>
    </font>
    <font>
      <b/>
      <u/>
      <sz val="11"/>
      <color theme="1"/>
      <name val="Calibri"/>
      <family val="2"/>
      <scheme val="minor"/>
    </font>
    <font>
      <b/>
      <i/>
      <sz val="11"/>
      <color theme="1"/>
      <name val="Calibri"/>
      <family val="2"/>
      <scheme val="minor"/>
    </font>
    <font>
      <b/>
      <sz val="16"/>
      <color theme="0"/>
      <name val="Calibri"/>
      <family val="2"/>
      <scheme val="minor"/>
    </font>
    <font>
      <sz val="10"/>
      <color theme="1"/>
      <name val="Calibri"/>
      <family val="2"/>
      <scheme val="minor"/>
    </font>
    <font>
      <sz val="11"/>
      <color rgb="FFFF0000"/>
      <name val="Calibri"/>
      <family val="2"/>
      <scheme val="minor"/>
    </font>
    <font>
      <sz val="12"/>
      <name val="Calibri"/>
      <family val="2"/>
      <scheme val="minor"/>
    </font>
    <font>
      <b/>
      <sz val="12"/>
      <name val="Calibri"/>
      <family val="2"/>
      <scheme val="minor"/>
    </font>
    <font>
      <sz val="11"/>
      <color rgb="FF444444"/>
      <name val="Arial"/>
      <family val="2"/>
    </font>
    <font>
      <b/>
      <sz val="11"/>
      <color rgb="FF000000"/>
      <name val="Calibri"/>
      <family val="2"/>
    </font>
    <font>
      <sz val="12"/>
      <color rgb="FF000000"/>
      <name val="Calibri"/>
      <family val="2"/>
      <scheme val="minor"/>
    </font>
    <font>
      <u/>
      <sz val="11"/>
      <name val="Calibri"/>
      <family val="2"/>
      <scheme val="minor"/>
    </font>
    <font>
      <sz val="11"/>
      <name val="Calibri"/>
      <family val="2"/>
      <scheme val="minor"/>
    </font>
    <font>
      <sz val="8"/>
      <name val="Calibri"/>
      <family val="2"/>
      <scheme val="minor"/>
    </font>
    <font>
      <sz val="8"/>
      <color theme="1"/>
      <name val="Calibri"/>
      <family val="2"/>
      <scheme val="minor"/>
    </font>
    <font>
      <i/>
      <u/>
      <sz val="8"/>
      <color theme="10"/>
      <name val="Calibri"/>
      <family val="2"/>
      <scheme val="minor"/>
    </font>
    <font>
      <i/>
      <sz val="8"/>
      <color theme="1"/>
      <name val="Calibri"/>
      <family val="2"/>
      <scheme val="minor"/>
    </font>
    <font>
      <u/>
      <sz val="12"/>
      <color theme="10"/>
      <name val="Calibri"/>
      <family val="2"/>
      <scheme val="minor"/>
    </font>
    <font>
      <b/>
      <sz val="10"/>
      <color theme="1"/>
      <name val="Calibri"/>
      <family val="2"/>
      <scheme val="minor"/>
    </font>
    <font>
      <sz val="12"/>
      <color rgb="FFFF0000"/>
      <name val="Calibri"/>
      <family val="2"/>
      <scheme val="minor"/>
    </font>
    <font>
      <i/>
      <sz val="12"/>
      <color theme="1"/>
      <name val="Calibri"/>
      <family val="2"/>
      <scheme val="minor"/>
    </font>
    <font>
      <sz val="12"/>
      <color theme="1"/>
      <name val="Aptos Narrow"/>
      <family val="2"/>
    </font>
    <font>
      <sz val="12"/>
      <color theme="1"/>
      <name val="Calibri"/>
      <family val="2"/>
    </font>
    <font>
      <i/>
      <sz val="11"/>
      <color theme="1"/>
      <name val="Calibri"/>
      <family val="2"/>
      <scheme val="minor"/>
    </font>
    <font>
      <sz val="16"/>
      <color theme="1"/>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
      <patternFill patternType="solid">
        <fgColor theme="7" tint="0.59999389629810485"/>
        <bgColor indexed="64"/>
      </patternFill>
    </fill>
    <fill>
      <patternFill patternType="solid">
        <fgColor theme="3" tint="0.39997558519241921"/>
        <bgColor indexed="64"/>
      </patternFill>
    </fill>
    <fill>
      <patternFill patternType="solid">
        <fgColor rgb="FFFFFF00"/>
        <bgColor indexed="64"/>
      </patternFill>
    </fill>
    <fill>
      <patternFill patternType="solid">
        <fgColor rgb="FF72BDBE"/>
        <bgColor indexed="64"/>
      </patternFill>
    </fill>
    <fill>
      <patternFill patternType="solid">
        <fgColor theme="0"/>
        <bgColor indexed="64"/>
      </patternFill>
    </fill>
    <fill>
      <patternFill patternType="solid">
        <fgColor rgb="FFFF0000"/>
        <bgColor indexed="64"/>
      </patternFill>
    </fill>
    <fill>
      <patternFill patternType="solid">
        <fgColor theme="9" tint="0.59999389629810485"/>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6">
    <xf numFmtId="0" fontId="0" fillId="0" borderId="0"/>
    <xf numFmtId="0" fontId="1" fillId="0" borderId="1"/>
    <xf numFmtId="0" fontId="4" fillId="0" borderId="0" applyNumberFormat="0" applyFill="0" applyBorder="0" applyAlignment="0" applyProtection="0"/>
    <xf numFmtId="0" fontId="6" fillId="0" borderId="0"/>
    <xf numFmtId="9" fontId="7" fillId="0" borderId="0" applyFont="0" applyFill="0" applyBorder="0" applyAlignment="0" applyProtection="0"/>
    <xf numFmtId="43" fontId="7" fillId="0" borderId="0" applyFont="0" applyFill="0" applyBorder="0" applyAlignment="0" applyProtection="0"/>
  </cellStyleXfs>
  <cellXfs count="500">
    <xf numFmtId="0" fontId="0" fillId="0" borderId="0" xfId="0"/>
    <xf numFmtId="0" fontId="2" fillId="0" borderId="0" xfId="0" applyFont="1" applyBorder="1" applyAlignment="1">
      <alignment vertical="center"/>
    </xf>
    <xf numFmtId="0" fontId="2" fillId="0" borderId="0" xfId="0" applyFont="1" applyAlignment="1">
      <alignment horizontal="center" vertical="center"/>
    </xf>
    <xf numFmtId="0" fontId="2" fillId="0" borderId="0" xfId="0" applyFont="1" applyFill="1" applyAlignment="1">
      <alignment vertical="center"/>
    </xf>
    <xf numFmtId="0" fontId="2" fillId="0" borderId="0" xfId="0" applyFont="1" applyFill="1" applyBorder="1" applyAlignment="1">
      <alignment vertical="center" wrapText="1"/>
    </xf>
    <xf numFmtId="0" fontId="9" fillId="0" borderId="0" xfId="0" applyFont="1" applyAlignment="1">
      <alignment vertical="center"/>
    </xf>
    <xf numFmtId="0" fontId="0" fillId="0" borderId="0" xfId="0" applyAlignment="1">
      <alignment vertical="center"/>
    </xf>
    <xf numFmtId="3" fontId="0" fillId="0" borderId="0" xfId="0" applyNumberFormat="1" applyAlignment="1">
      <alignment vertical="center"/>
    </xf>
    <xf numFmtId="10" fontId="0" fillId="0" borderId="0" xfId="4" applyNumberFormat="1" applyFont="1" applyAlignment="1">
      <alignment vertical="center"/>
    </xf>
    <xf numFmtId="0" fontId="8" fillId="0" borderId="0" xfId="0" applyFont="1" applyAlignment="1">
      <alignment vertical="center"/>
    </xf>
    <xf numFmtId="0" fontId="1" fillId="2" borderId="2" xfId="0" applyFont="1" applyFill="1" applyBorder="1" applyAlignment="1">
      <alignment vertical="center" wrapText="1"/>
    </xf>
    <xf numFmtId="0" fontId="0" fillId="0" borderId="2" xfId="0" applyBorder="1" applyAlignment="1">
      <alignment vertical="center"/>
    </xf>
    <xf numFmtId="0" fontId="4" fillId="0" borderId="2" xfId="2" applyBorder="1" applyAlignment="1">
      <alignment vertical="center"/>
    </xf>
    <xf numFmtId="0" fontId="0" fillId="3" borderId="2" xfId="0" applyFill="1" applyBorder="1" applyAlignment="1">
      <alignment vertical="center"/>
    </xf>
    <xf numFmtId="0" fontId="4" fillId="0" borderId="0" xfId="2" applyAlignment="1">
      <alignment vertical="center"/>
    </xf>
    <xf numFmtId="0" fontId="0" fillId="4" borderId="2" xfId="0" applyFill="1" applyBorder="1" applyAlignment="1">
      <alignment vertical="center"/>
    </xf>
    <xf numFmtId="0" fontId="0" fillId="5" borderId="2" xfId="0" applyFill="1" applyBorder="1" applyAlignment="1">
      <alignment vertical="center"/>
    </xf>
    <xf numFmtId="0" fontId="0" fillId="0" borderId="0" xfId="0" applyAlignment="1">
      <alignment horizontal="right" vertical="center"/>
    </xf>
    <xf numFmtId="0" fontId="0" fillId="6" borderId="2" xfId="0" applyFill="1" applyBorder="1" applyAlignment="1">
      <alignment vertical="center"/>
    </xf>
    <xf numFmtId="0" fontId="0" fillId="6" borderId="0" xfId="0" applyFill="1" applyAlignment="1">
      <alignment vertical="center"/>
    </xf>
    <xf numFmtId="0" fontId="10" fillId="0" borderId="0" xfId="0" applyFont="1" applyAlignment="1">
      <alignment horizontal="right" vertical="center"/>
    </xf>
    <xf numFmtId="0" fontId="10" fillId="0" borderId="0" xfId="0" applyFont="1" applyAlignment="1">
      <alignment vertical="center"/>
    </xf>
    <xf numFmtId="0" fontId="0" fillId="0" borderId="2" xfId="0" applyFill="1" applyBorder="1" applyAlignment="1">
      <alignment vertical="center"/>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vertical="center"/>
    </xf>
    <xf numFmtId="0" fontId="5" fillId="0" borderId="0" xfId="0" applyFont="1" applyAlignment="1">
      <alignment wrapText="1"/>
    </xf>
    <xf numFmtId="0" fontId="12" fillId="0" borderId="0" xfId="0" applyFont="1" applyAlignment="1">
      <alignment vertical="center"/>
    </xf>
    <xf numFmtId="0" fontId="2" fillId="0" borderId="0" xfId="0" applyFont="1" applyAlignment="1">
      <alignment horizontal="left" vertical="center"/>
    </xf>
    <xf numFmtId="0" fontId="2" fillId="9" borderId="0" xfId="0" applyFont="1" applyFill="1" applyAlignment="1">
      <alignment vertical="center"/>
    </xf>
    <xf numFmtId="0" fontId="2" fillId="0" borderId="0" xfId="0" applyFont="1" applyBorder="1" applyAlignment="1">
      <alignment horizontal="center" vertical="center"/>
    </xf>
    <xf numFmtId="0" fontId="1" fillId="0" borderId="0" xfId="0" applyFont="1" applyAlignment="1">
      <alignment horizontal="left" vertical="top"/>
    </xf>
    <xf numFmtId="0" fontId="13" fillId="0" borderId="0" xfId="0" applyFont="1" applyAlignment="1">
      <alignment horizontal="left" vertical="top"/>
    </xf>
    <xf numFmtId="0" fontId="0" fillId="0" borderId="0" xfId="0" applyAlignment="1">
      <alignment horizontal="left" vertical="top"/>
    </xf>
    <xf numFmtId="0" fontId="3" fillId="0" borderId="0" xfId="0" applyFont="1" applyAlignment="1">
      <alignment vertical="center"/>
    </xf>
    <xf numFmtId="0" fontId="12" fillId="0" borderId="0" xfId="0" applyFont="1" applyFill="1" applyAlignment="1">
      <alignment vertical="center"/>
    </xf>
    <xf numFmtId="0" fontId="5" fillId="0" borderId="0" xfId="0" applyFont="1" applyFill="1" applyAlignment="1">
      <alignment horizontal="center" vertical="center"/>
    </xf>
    <xf numFmtId="0" fontId="3" fillId="7" borderId="0" xfId="0" applyFont="1" applyFill="1" applyAlignment="1">
      <alignment horizontal="center"/>
    </xf>
    <xf numFmtId="164" fontId="2" fillId="0" borderId="0" xfId="0" applyNumberFormat="1" applyFont="1" applyAlignment="1">
      <alignment horizontal="left"/>
    </xf>
    <xf numFmtId="0" fontId="2" fillId="0" borderId="0" xfId="0" applyFont="1"/>
    <xf numFmtId="0" fontId="2" fillId="0" borderId="0" xfId="0" applyFont="1" applyAlignment="1">
      <alignment horizontal="left"/>
    </xf>
    <xf numFmtId="0" fontId="3" fillId="0" borderId="0" xfId="0" applyFont="1"/>
    <xf numFmtId="0" fontId="3" fillId="0" borderId="0" xfId="0" applyFont="1" applyAlignment="1">
      <alignment wrapText="1"/>
    </xf>
    <xf numFmtId="0" fontId="2" fillId="0" borderId="0" xfId="0" applyFont="1" applyAlignment="1">
      <alignment wrapText="1"/>
    </xf>
    <xf numFmtId="164" fontId="2" fillId="0" borderId="0" xfId="0" applyNumberFormat="1" applyFont="1" applyAlignment="1">
      <alignment horizontal="left" wrapText="1"/>
    </xf>
    <xf numFmtId="164" fontId="5" fillId="0" borderId="0" xfId="0" applyNumberFormat="1" applyFont="1" applyAlignment="1">
      <alignment horizontal="left"/>
    </xf>
    <xf numFmtId="164" fontId="5" fillId="0" borderId="0" xfId="0" applyNumberFormat="1" applyFont="1" applyAlignment="1">
      <alignment horizontal="left" vertical="center"/>
    </xf>
    <xf numFmtId="0" fontId="2" fillId="0" borderId="0" xfId="0" applyFont="1" applyAlignment="1">
      <alignment horizontal="left" indent="1"/>
    </xf>
    <xf numFmtId="4" fontId="2" fillId="0" borderId="0" xfId="5" applyNumberFormat="1" applyFont="1" applyFill="1" applyAlignment="1">
      <alignment horizontal="left"/>
    </xf>
    <xf numFmtId="0" fontId="3" fillId="7" borderId="0" xfId="0" applyFont="1" applyFill="1" applyAlignment="1">
      <alignment horizontal="left" vertical="top"/>
    </xf>
    <xf numFmtId="4" fontId="2" fillId="0" borderId="0" xfId="0" applyNumberFormat="1" applyFont="1" applyAlignment="1">
      <alignment horizontal="left"/>
    </xf>
    <xf numFmtId="2" fontId="2" fillId="0" borderId="0" xfId="5" applyNumberFormat="1" applyFont="1" applyFill="1" applyAlignment="1">
      <alignment horizontal="left"/>
    </xf>
    <xf numFmtId="0" fontId="2" fillId="0" borderId="0" xfId="0" applyFont="1" applyAlignment="1">
      <alignment horizontal="center"/>
    </xf>
    <xf numFmtId="0" fontId="3" fillId="0" borderId="0" xfId="0" applyFont="1" applyAlignment="1">
      <alignment horizontal="center" wrapText="1"/>
    </xf>
    <xf numFmtId="0" fontId="5"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4" fontId="2" fillId="0" borderId="0" xfId="0" applyNumberFormat="1" applyFont="1"/>
    <xf numFmtId="4" fontId="2" fillId="0" borderId="0" xfId="5" applyNumberFormat="1" applyFont="1" applyFill="1"/>
    <xf numFmtId="4" fontId="2" fillId="0" borderId="0" xfId="5" applyNumberFormat="1" applyFont="1" applyFill="1" applyAlignment="1">
      <alignment horizontal="right"/>
    </xf>
    <xf numFmtId="0" fontId="3" fillId="0" borderId="0" xfId="0" applyFont="1" applyAlignment="1">
      <alignment horizontal="left" indent="1"/>
    </xf>
    <xf numFmtId="3" fontId="2" fillId="0" borderId="0" xfId="0" applyNumberFormat="1" applyFont="1"/>
    <xf numFmtId="0" fontId="2" fillId="0" borderId="0" xfId="0" applyFont="1" applyAlignment="1">
      <alignment horizontal="right" wrapText="1"/>
    </xf>
    <xf numFmtId="0" fontId="2" fillId="7" borderId="0" xfId="0" applyFont="1" applyFill="1" applyAlignment="1">
      <alignment horizontal="center"/>
    </xf>
    <xf numFmtId="164" fontId="2" fillId="0" borderId="0" xfId="0" applyNumberFormat="1" applyFont="1" applyAlignment="1">
      <alignment horizontal="center"/>
    </xf>
    <xf numFmtId="4" fontId="2" fillId="0" borderId="0" xfId="5" applyNumberFormat="1" applyFont="1" applyFill="1" applyAlignment="1">
      <alignment wrapText="1"/>
    </xf>
    <xf numFmtId="0" fontId="2" fillId="0" borderId="0" xfId="0" applyFont="1" applyFill="1" applyAlignment="1">
      <alignment horizontal="center"/>
    </xf>
    <xf numFmtId="0" fontId="2" fillId="0" borderId="0" xfId="0" applyFont="1" applyFill="1"/>
    <xf numFmtId="0" fontId="2" fillId="0" borderId="0" xfId="0" applyFont="1" applyAlignment="1"/>
    <xf numFmtId="4" fontId="2" fillId="0" borderId="0" xfId="0" applyNumberFormat="1" applyFont="1" applyAlignment="1">
      <alignment horizontal="center"/>
    </xf>
    <xf numFmtId="4" fontId="2" fillId="0" borderId="0" xfId="5" applyNumberFormat="1" applyFont="1" applyFill="1" applyAlignment="1">
      <alignment horizontal="center"/>
    </xf>
    <xf numFmtId="0" fontId="3" fillId="0" borderId="0" xfId="0" applyFont="1" applyFill="1"/>
    <xf numFmtId="0" fontId="3" fillId="0" borderId="0" xfId="0" applyFont="1" applyFill="1" applyAlignment="1">
      <alignment horizontal="center"/>
    </xf>
    <xf numFmtId="0" fontId="2" fillId="0" borderId="0" xfId="0" applyFont="1" applyAlignment="1">
      <alignment vertical="top"/>
    </xf>
    <xf numFmtId="0" fontId="3" fillId="0" borderId="0" xfId="0" applyFont="1" applyAlignment="1">
      <alignment vertical="top"/>
    </xf>
    <xf numFmtId="0" fontId="2" fillId="0" borderId="0" xfId="0" applyFont="1" applyFill="1" applyAlignment="1">
      <alignment vertical="top"/>
    </xf>
    <xf numFmtId="4" fontId="3" fillId="0" borderId="0" xfId="5" applyNumberFormat="1" applyFont="1" applyFill="1" applyAlignment="1">
      <alignment wrapText="1"/>
    </xf>
    <xf numFmtId="4" fontId="2" fillId="0" borderId="0" xfId="5" applyNumberFormat="1" applyFont="1" applyFill="1" applyAlignment="1"/>
    <xf numFmtId="2" fontId="2" fillId="0" borderId="0" xfId="0" applyNumberFormat="1" applyFont="1"/>
    <xf numFmtId="2" fontId="5" fillId="7" borderId="0" xfId="0" applyNumberFormat="1" applyFont="1" applyFill="1" applyAlignment="1">
      <alignment horizontal="center"/>
    </xf>
    <xf numFmtId="2" fontId="2" fillId="0" borderId="0" xfId="0" applyNumberFormat="1" applyFont="1" applyAlignment="1">
      <alignment vertical="center"/>
    </xf>
    <xf numFmtId="0" fontId="2" fillId="0" borderId="0" xfId="0" applyFont="1" applyAlignment="1">
      <alignment horizontal="center" vertical="top"/>
    </xf>
    <xf numFmtId="4" fontId="2" fillId="0" borderId="0" xfId="0" applyNumberFormat="1" applyFont="1" applyFill="1"/>
    <xf numFmtId="4" fontId="2" fillId="0" borderId="0" xfId="0" applyNumberFormat="1" applyFont="1" applyAlignment="1">
      <alignment horizontal="right"/>
    </xf>
    <xf numFmtId="2" fontId="2" fillId="0" borderId="0" xfId="0" applyNumberFormat="1" applyFont="1" applyAlignment="1">
      <alignment horizontal="right"/>
    </xf>
    <xf numFmtId="2" fontId="2" fillId="0" borderId="0" xfId="5" applyNumberFormat="1" applyFont="1" applyFill="1" applyAlignment="1">
      <alignment horizontal="right"/>
    </xf>
    <xf numFmtId="0" fontId="2" fillId="0" borderId="0" xfId="0" applyFont="1" applyAlignment="1">
      <alignment horizontal="right"/>
    </xf>
    <xf numFmtId="2" fontId="2" fillId="0" borderId="0" xfId="0" applyNumberFormat="1" applyFont="1" applyFill="1" applyAlignment="1">
      <alignment horizontal="right"/>
    </xf>
    <xf numFmtId="4" fontId="2" fillId="0" borderId="0" xfId="0" applyNumberFormat="1" applyFont="1" applyFill="1" applyAlignment="1">
      <alignment horizontal="right"/>
    </xf>
    <xf numFmtId="0" fontId="5" fillId="0" borderId="0" xfId="0" applyFont="1" applyAlignment="1">
      <alignment horizontal="right"/>
    </xf>
    <xf numFmtId="0" fontId="2" fillId="0" borderId="0" xfId="0" applyFont="1" applyBorder="1" applyAlignment="1">
      <alignment horizontal="right" vertical="center"/>
    </xf>
    <xf numFmtId="0" fontId="2" fillId="0" borderId="0" xfId="0" applyFont="1" applyAlignment="1">
      <alignment horizontal="right" vertical="center"/>
    </xf>
    <xf numFmtId="0" fontId="2" fillId="0" borderId="0" xfId="0" applyFont="1" applyFill="1" applyAlignment="1">
      <alignment horizontal="right"/>
    </xf>
    <xf numFmtId="164" fontId="2" fillId="0" borderId="0" xfId="5" applyNumberFormat="1" applyFont="1" applyFill="1" applyAlignment="1">
      <alignment horizontal="right"/>
    </xf>
    <xf numFmtId="164" fontId="2" fillId="0" borderId="0" xfId="0" applyNumberFormat="1" applyFont="1" applyAlignment="1">
      <alignment horizontal="right"/>
    </xf>
    <xf numFmtId="0" fontId="2" fillId="0" borderId="0" xfId="0" applyFont="1" applyAlignment="1">
      <alignment horizontal="right" vertical="top"/>
    </xf>
    <xf numFmtId="43" fontId="2" fillId="0" borderId="0" xfId="5" applyFont="1" applyFill="1" applyAlignment="1">
      <alignment horizontal="right"/>
    </xf>
    <xf numFmtId="3" fontId="2" fillId="0" borderId="0" xfId="0" applyNumberFormat="1" applyFont="1" applyAlignment="1">
      <alignment horizontal="right"/>
    </xf>
    <xf numFmtId="164" fontId="2" fillId="0" borderId="0" xfId="0" applyNumberFormat="1" applyFont="1" applyAlignment="1">
      <alignment horizontal="right" vertical="top"/>
    </xf>
    <xf numFmtId="165" fontId="2" fillId="0" borderId="0" xfId="5" applyNumberFormat="1" applyFont="1" applyFill="1" applyAlignment="1">
      <alignment horizontal="right" vertical="top"/>
    </xf>
    <xf numFmtId="165" fontId="2" fillId="0" borderId="0" xfId="0" applyNumberFormat="1" applyFont="1" applyAlignment="1">
      <alignment horizontal="right" vertical="top"/>
    </xf>
    <xf numFmtId="2" fontId="2" fillId="0" borderId="0" xfId="0" applyNumberFormat="1" applyFont="1" applyAlignment="1">
      <alignment horizontal="right" vertical="top"/>
    </xf>
    <xf numFmtId="164" fontId="5" fillId="7" borderId="0" xfId="0" applyNumberFormat="1" applyFont="1" applyFill="1" applyAlignment="1">
      <alignment horizontal="center" vertical="top"/>
    </xf>
    <xf numFmtId="164" fontId="2" fillId="0" borderId="0" xfId="0" applyNumberFormat="1" applyFont="1" applyAlignment="1">
      <alignment horizontal="center" vertical="top"/>
    </xf>
    <xf numFmtId="164" fontId="2" fillId="7" borderId="0" xfId="0" applyNumberFormat="1" applyFont="1" applyFill="1" applyAlignment="1">
      <alignment horizontal="center" vertical="top"/>
    </xf>
    <xf numFmtId="164" fontId="3" fillId="0" borderId="0" xfId="0" applyNumberFormat="1" applyFont="1" applyAlignment="1">
      <alignment horizontal="center" vertical="top"/>
    </xf>
    <xf numFmtId="0" fontId="2" fillId="0" borderId="0" xfId="0" applyFont="1" applyFill="1" applyAlignment="1">
      <alignment wrapText="1"/>
    </xf>
    <xf numFmtId="0" fontId="2" fillId="0" borderId="0" xfId="0" applyFont="1" applyFill="1" applyAlignment="1"/>
    <xf numFmtId="0" fontId="2" fillId="0" borderId="0" xfId="0" applyFont="1" applyFill="1" applyAlignment="1">
      <alignment horizontal="left"/>
    </xf>
    <xf numFmtId="0" fontId="2" fillId="0" borderId="0" xfId="0" applyFont="1" applyFill="1" applyAlignment="1">
      <alignment horizontal="right" vertical="center"/>
    </xf>
    <xf numFmtId="0" fontId="2" fillId="0" borderId="0" xfId="0" applyFont="1" applyFill="1" applyAlignment="1">
      <alignment horizontal="center" vertical="center"/>
    </xf>
    <xf numFmtId="2" fontId="2" fillId="0" borderId="0" xfId="5" applyNumberFormat="1" applyFont="1" applyFill="1" applyAlignment="1">
      <alignment horizontal="center"/>
    </xf>
    <xf numFmtId="0" fontId="3" fillId="0" borderId="0" xfId="0" applyFont="1" applyFill="1" applyAlignment="1">
      <alignment wrapText="1"/>
    </xf>
    <xf numFmtId="0" fontId="2" fillId="0" borderId="0" xfId="0" applyFont="1" applyFill="1" applyAlignment="1">
      <alignment horizontal="left" vertical="top"/>
    </xf>
    <xf numFmtId="43" fontId="0" fillId="0" borderId="0" xfId="5" applyFont="1"/>
    <xf numFmtId="43" fontId="2" fillId="0" borderId="0" xfId="5" applyFont="1" applyAlignment="1">
      <alignment vertical="center"/>
    </xf>
    <xf numFmtId="0" fontId="2"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2" fillId="0" borderId="0" xfId="0" applyFont="1" applyAlignment="1">
      <alignment horizontal="left" vertical="top" wrapText="1"/>
    </xf>
    <xf numFmtId="0" fontId="2" fillId="0" borderId="0" xfId="0" applyFont="1" applyAlignment="1">
      <alignment horizontal="left" vertical="top"/>
    </xf>
    <xf numFmtId="0" fontId="5" fillId="0" borderId="0" xfId="0" applyFont="1" applyAlignment="1">
      <alignment horizontal="center"/>
    </xf>
    <xf numFmtId="0" fontId="2" fillId="0" borderId="0" xfId="0" applyFont="1" applyAlignment="1">
      <alignment vertical="top" wrapText="1"/>
    </xf>
    <xf numFmtId="0" fontId="2" fillId="0" borderId="0" xfId="0" applyFont="1" applyAlignment="1">
      <alignment horizontal="left"/>
    </xf>
    <xf numFmtId="0" fontId="2" fillId="0" borderId="0" xfId="0" applyFont="1" applyAlignment="1">
      <alignment horizontal="right"/>
    </xf>
    <xf numFmtId="4" fontId="2" fillId="0" borderId="0" xfId="5" applyNumberFormat="1" applyFont="1" applyFill="1" applyAlignment="1">
      <alignment horizontal="right"/>
    </xf>
    <xf numFmtId="0" fontId="5" fillId="0" borderId="0" xfId="0" applyFont="1" applyFill="1" applyAlignment="1">
      <alignment horizontal="center"/>
    </xf>
    <xf numFmtId="164" fontId="2" fillId="0" borderId="0" xfId="0" applyNumberFormat="1" applyFont="1" applyAlignment="1"/>
    <xf numFmtId="0" fontId="2" fillId="0" borderId="0" xfId="0" applyFont="1" applyFill="1" applyAlignment="1">
      <alignment vertical="top" wrapText="1"/>
    </xf>
    <xf numFmtId="2" fontId="2" fillId="0" borderId="0" xfId="0" applyNumberFormat="1" applyFont="1" applyAlignment="1">
      <alignment horizontal="right" vertical="center"/>
    </xf>
    <xf numFmtId="2" fontId="2" fillId="0" borderId="0" xfId="5" applyNumberFormat="1" applyFont="1" applyFill="1" applyAlignment="1">
      <alignment horizontal="right" vertical="top"/>
    </xf>
    <xf numFmtId="0" fontId="3" fillId="0" borderId="0" xfId="0" applyFont="1" applyAlignment="1">
      <alignment horizontal="right" wrapText="1"/>
    </xf>
    <xf numFmtId="4" fontId="2" fillId="0" borderId="0" xfId="0" applyNumberFormat="1" applyFont="1" applyAlignment="1"/>
    <xf numFmtId="2" fontId="2" fillId="0" borderId="0" xfId="5" applyNumberFormat="1" applyFont="1" applyFill="1" applyAlignment="1"/>
    <xf numFmtId="4" fontId="2" fillId="0" borderId="0" xfId="0" applyNumberFormat="1" applyFont="1" applyFill="1" applyAlignment="1"/>
    <xf numFmtId="2" fontId="2" fillId="0" borderId="0" xfId="0" applyNumberFormat="1" applyFont="1" applyFill="1" applyAlignment="1"/>
    <xf numFmtId="2" fontId="2" fillId="0" borderId="0" xfId="0" applyNumberFormat="1" applyFont="1" applyAlignment="1"/>
    <xf numFmtId="0" fontId="5" fillId="0" borderId="0" xfId="0" applyFont="1" applyAlignment="1"/>
    <xf numFmtId="0" fontId="3" fillId="0" borderId="0" xfId="0" applyFont="1" applyAlignment="1"/>
    <xf numFmtId="0" fontId="5" fillId="0" borderId="0" xfId="0" applyFont="1" applyFill="1" applyAlignment="1"/>
    <xf numFmtId="0" fontId="0" fillId="0" borderId="0" xfId="0" applyAlignment="1">
      <alignment horizontal="right"/>
    </xf>
    <xf numFmtId="43" fontId="2" fillId="0" borderId="0" xfId="5" applyFont="1"/>
    <xf numFmtId="43" fontId="5" fillId="0" borderId="0" xfId="5" applyFont="1" applyAlignment="1">
      <alignment horizontal="center"/>
    </xf>
    <xf numFmtId="43" fontId="5" fillId="7" borderId="0" xfId="5" applyFont="1" applyFill="1" applyAlignment="1">
      <alignment horizontal="center"/>
    </xf>
    <xf numFmtId="2" fontId="2" fillId="0" borderId="0" xfId="0" applyNumberFormat="1" applyFont="1" applyAlignment="1">
      <alignment vertical="top"/>
    </xf>
    <xf numFmtId="2" fontId="2" fillId="0" borderId="0" xfId="0" applyNumberFormat="1" applyFont="1" applyAlignment="1">
      <alignment horizontal="right" vertical="top" wrapText="1"/>
    </xf>
    <xf numFmtId="43" fontId="2" fillId="0" borderId="0" xfId="5" applyFont="1" applyAlignment="1">
      <alignment horizontal="right" vertical="top"/>
    </xf>
    <xf numFmtId="43" fontId="2" fillId="0" borderId="0" xfId="5" applyFont="1" applyAlignment="1">
      <alignment horizontal="left" vertical="top"/>
    </xf>
    <xf numFmtId="4" fontId="2" fillId="0" borderId="0" xfId="0" applyNumberFormat="1" applyFont="1" applyAlignment="1">
      <alignment vertical="top"/>
    </xf>
    <xf numFmtId="4" fontId="2" fillId="0" borderId="0" xfId="5" applyNumberFormat="1" applyFont="1" applyFill="1" applyAlignment="1">
      <alignment vertical="top"/>
    </xf>
    <xf numFmtId="165" fontId="2" fillId="0" borderId="0" xfId="5" applyNumberFormat="1" applyFont="1" applyFill="1" applyAlignment="1">
      <alignment vertical="top"/>
    </xf>
    <xf numFmtId="165" fontId="2" fillId="0" borderId="0" xfId="0" applyNumberFormat="1" applyFont="1" applyAlignment="1">
      <alignment vertical="top"/>
    </xf>
    <xf numFmtId="165" fontId="14" fillId="0" borderId="0" xfId="0" applyNumberFormat="1" applyFont="1" applyAlignment="1">
      <alignment vertical="top"/>
    </xf>
    <xf numFmtId="0" fontId="5" fillId="0" borderId="0" xfId="0" applyFont="1" applyFill="1" applyAlignment="1">
      <alignment horizontal="center" vertical="center"/>
    </xf>
    <xf numFmtId="0" fontId="2" fillId="0" borderId="0" xfId="0" applyFont="1" applyAlignment="1">
      <alignment horizontal="center" wrapText="1"/>
    </xf>
    <xf numFmtId="2" fontId="2" fillId="0" borderId="0" xfId="5" applyNumberFormat="1" applyFont="1" applyFill="1" applyAlignment="1">
      <alignment vertical="top"/>
    </xf>
    <xf numFmtId="0" fontId="2" fillId="8" borderId="0" xfId="0" applyFont="1" applyFill="1" applyAlignment="1">
      <alignment horizontal="center"/>
    </xf>
    <xf numFmtId="164" fontId="2" fillId="7" borderId="0" xfId="0" applyNumberFormat="1" applyFont="1" applyFill="1" applyAlignment="1">
      <alignment horizontal="center"/>
    </xf>
    <xf numFmtId="164" fontId="5" fillId="0" borderId="0" xfId="0" applyNumberFormat="1" applyFont="1" applyAlignment="1">
      <alignment horizontal="center"/>
    </xf>
    <xf numFmtId="43" fontId="2" fillId="0" borderId="0" xfId="5" applyFont="1" applyFill="1" applyAlignment="1">
      <alignment horizontal="left"/>
    </xf>
    <xf numFmtId="43" fontId="2" fillId="0" borderId="0" xfId="5" applyFont="1" applyAlignment="1">
      <alignment horizontal="left"/>
    </xf>
    <xf numFmtId="0" fontId="5" fillId="0" borderId="0" xfId="0" applyFont="1" applyFill="1" applyAlignment="1">
      <alignment vertical="center"/>
    </xf>
    <xf numFmtId="43" fontId="5" fillId="7" borderId="0" xfId="5" applyFont="1" applyFill="1" applyAlignment="1">
      <alignment horizontal="center" vertical="top"/>
    </xf>
    <xf numFmtId="43" fontId="3" fillId="0" borderId="0" xfId="5" applyFont="1" applyAlignment="1">
      <alignment horizontal="left" vertical="top"/>
    </xf>
    <xf numFmtId="43" fontId="3" fillId="0" borderId="0" xfId="5" applyFont="1" applyAlignment="1">
      <alignment horizontal="left" vertical="top" wrapText="1"/>
    </xf>
    <xf numFmtId="0" fontId="2" fillId="0" borderId="0" xfId="0" applyFont="1" applyFill="1" applyAlignment="1">
      <alignment horizontal="center"/>
    </xf>
    <xf numFmtId="43" fontId="2" fillId="0" borderId="0" xfId="5" applyFont="1" applyAlignment="1">
      <alignment horizontal="right"/>
    </xf>
    <xf numFmtId="43" fontId="5" fillId="0" borderId="0" xfId="5" applyFont="1" applyFill="1" applyAlignment="1">
      <alignment horizontal="center" vertical="center"/>
    </xf>
    <xf numFmtId="43" fontId="2" fillId="0" borderId="0" xfId="5" applyFont="1" applyAlignment="1">
      <alignment horizontal="left" vertical="center"/>
    </xf>
    <xf numFmtId="0" fontId="14" fillId="0" borderId="0" xfId="0" applyFont="1" applyAlignment="1">
      <alignment horizontal="center"/>
    </xf>
    <xf numFmtId="4" fontId="2" fillId="0" borderId="0" xfId="0" applyNumberFormat="1" applyFont="1" applyFill="1" applyAlignment="1">
      <alignment horizontal="center"/>
    </xf>
    <xf numFmtId="43" fontId="2" fillId="0" borderId="0" xfId="5" applyFont="1" applyFill="1" applyAlignment="1">
      <alignment horizontal="left" vertical="top"/>
    </xf>
    <xf numFmtId="0" fontId="2" fillId="6" borderId="0" xfId="0" applyFont="1" applyFill="1" applyAlignment="1">
      <alignment vertical="center"/>
    </xf>
    <xf numFmtId="0" fontId="2" fillId="8" borderId="0" xfId="0" applyFont="1" applyFill="1" applyAlignment="1">
      <alignment vertical="center"/>
    </xf>
    <xf numFmtId="0" fontId="2" fillId="8" borderId="0" xfId="0" applyFont="1" applyFill="1"/>
    <xf numFmtId="0" fontId="2" fillId="8" borderId="0" xfId="0" applyFont="1" applyFill="1" applyAlignment="1">
      <alignment vertical="top"/>
    </xf>
    <xf numFmtId="0" fontId="3" fillId="8" borderId="0" xfId="0" applyFont="1" applyFill="1"/>
    <xf numFmtId="43" fontId="2" fillId="8" borderId="0" xfId="5" applyFont="1" applyFill="1" applyAlignment="1">
      <alignment horizontal="left" vertical="top"/>
    </xf>
    <xf numFmtId="2" fontId="2" fillId="8" borderId="0" xfId="5" applyNumberFormat="1" applyFont="1" applyFill="1" applyAlignment="1">
      <alignment horizontal="right" vertical="top"/>
    </xf>
    <xf numFmtId="4" fontId="2" fillId="8" borderId="0" xfId="0" applyNumberFormat="1" applyFont="1" applyFill="1" applyAlignment="1"/>
    <xf numFmtId="0" fontId="2" fillId="8" borderId="0" xfId="0" applyFont="1" applyFill="1" applyAlignment="1">
      <alignment horizontal="center" vertical="center"/>
    </xf>
    <xf numFmtId="4" fontId="2" fillId="8" borderId="0" xfId="0" applyNumberFormat="1" applyFont="1" applyFill="1" applyAlignment="1">
      <alignment horizontal="right"/>
    </xf>
    <xf numFmtId="0" fontId="0" fillId="8" borderId="0" xfId="0" applyFill="1" applyAlignment="1">
      <alignment vertical="center"/>
    </xf>
    <xf numFmtId="4" fontId="2" fillId="8" borderId="0" xfId="0" applyNumberFormat="1" applyFont="1" applyFill="1" applyAlignment="1">
      <alignment horizontal="center" vertical="center"/>
    </xf>
    <xf numFmtId="4" fontId="2" fillId="8" borderId="0" xfId="5" applyNumberFormat="1" applyFont="1" applyFill="1" applyAlignment="1">
      <alignment horizontal="right"/>
    </xf>
    <xf numFmtId="0" fontId="3" fillId="8" borderId="0" xfId="0" applyFont="1" applyFill="1" applyAlignment="1">
      <alignment horizontal="left" vertical="top"/>
    </xf>
    <xf numFmtId="0" fontId="3" fillId="8" borderId="0" xfId="0" applyFont="1" applyFill="1" applyAlignment="1">
      <alignment horizontal="left"/>
    </xf>
    <xf numFmtId="0" fontId="0" fillId="8" borderId="0" xfId="0" applyFill="1" applyAlignment="1">
      <alignment vertical="center" wrapText="1"/>
    </xf>
    <xf numFmtId="4" fontId="2" fillId="8" borderId="0" xfId="5" applyNumberFormat="1" applyFont="1" applyFill="1"/>
    <xf numFmtId="0" fontId="2" fillId="8" borderId="0" xfId="0" applyFont="1" applyFill="1" applyAlignment="1">
      <alignment vertical="center" wrapText="1"/>
    </xf>
    <xf numFmtId="0" fontId="3" fillId="8" borderId="0" xfId="0" applyFont="1" applyFill="1" applyAlignment="1">
      <alignment horizontal="center" vertical="center" wrapText="1"/>
    </xf>
    <xf numFmtId="0" fontId="2" fillId="8" borderId="0" xfId="0" applyFont="1" applyFill="1" applyAlignment="1">
      <alignment horizontal="center" vertical="center" wrapText="1"/>
    </xf>
    <xf numFmtId="0" fontId="3" fillId="8" borderId="0" xfId="0" applyFont="1" applyFill="1" applyAlignment="1">
      <alignment vertical="center"/>
    </xf>
    <xf numFmtId="0" fontId="3" fillId="8" borderId="0" xfId="0" applyFont="1" applyFill="1" applyAlignment="1">
      <alignment vertical="center" wrapText="1"/>
    </xf>
    <xf numFmtId="0" fontId="0" fillId="8" borderId="0" xfId="0" applyFill="1"/>
    <xf numFmtId="0" fontId="1" fillId="8" borderId="0" xfId="0" applyFont="1" applyFill="1" applyAlignment="1">
      <alignment vertical="center"/>
    </xf>
    <xf numFmtId="0" fontId="16" fillId="0" borderId="0" xfId="0" applyFont="1" applyAlignment="1">
      <alignment horizontal="left" vertical="center" indent="1"/>
    </xf>
    <xf numFmtId="4" fontId="2" fillId="0" borderId="0" xfId="5" applyNumberFormat="1" applyFont="1" applyFill="1" applyAlignment="1"/>
    <xf numFmtId="0" fontId="2" fillId="0" borderId="0" xfId="0" applyFont="1" applyFill="1" applyAlignment="1">
      <alignment horizontal="center"/>
    </xf>
    <xf numFmtId="4" fontId="2" fillId="0" borderId="0" xfId="5" applyNumberFormat="1" applyFont="1" applyFill="1" applyAlignment="1"/>
    <xf numFmtId="0" fontId="2" fillId="0" borderId="0" xfId="0" applyFont="1" applyFill="1" applyAlignment="1">
      <alignment horizontal="center"/>
    </xf>
    <xf numFmtId="0" fontId="3" fillId="7" borderId="0" xfId="0" applyFont="1" applyFill="1" applyAlignment="1">
      <alignment horizontal="right" wrapText="1"/>
    </xf>
    <xf numFmtId="4" fontId="2" fillId="0" borderId="0" xfId="5" applyNumberFormat="1" applyFont="1" applyFill="1" applyAlignment="1">
      <alignment horizontal="left" wrapText="1"/>
    </xf>
    <xf numFmtId="0" fontId="2" fillId="0" borderId="0" xfId="0" applyFont="1" applyFill="1" applyAlignment="1">
      <alignment horizontal="center"/>
    </xf>
    <xf numFmtId="14" fontId="0" fillId="0" borderId="0" xfId="0" applyNumberFormat="1" applyFill="1" applyAlignment="1">
      <alignment vertical="center"/>
    </xf>
    <xf numFmtId="0" fontId="0" fillId="0" borderId="0" xfId="0" applyFill="1" applyAlignment="1">
      <alignment vertical="center"/>
    </xf>
    <xf numFmtId="0" fontId="2" fillId="0" borderId="1" xfId="0" applyFont="1" applyBorder="1" applyAlignment="1">
      <alignment vertical="center"/>
    </xf>
    <xf numFmtId="43" fontId="2" fillId="0" borderId="1" xfId="5" applyFont="1" applyBorder="1" applyAlignment="1">
      <alignment vertical="center"/>
    </xf>
    <xf numFmtId="0" fontId="0" fillId="0" borderId="1" xfId="0" applyFont="1" applyBorder="1"/>
    <xf numFmtId="0" fontId="0" fillId="6" borderId="1" xfId="0" applyFont="1" applyFill="1" applyBorder="1"/>
    <xf numFmtId="0" fontId="2" fillId="0" borderId="0" xfId="0" applyFont="1" applyAlignment="1">
      <alignment horizontal="left" vertical="top" wrapText="1"/>
    </xf>
    <xf numFmtId="0" fontId="3" fillId="0" borderId="0" xfId="0" applyFont="1" applyAlignment="1">
      <alignment horizontal="left"/>
    </xf>
    <xf numFmtId="0" fontId="3" fillId="0" borderId="0" xfId="0" applyFont="1" applyAlignment="1">
      <alignment horizontal="left" vertical="top" wrapText="1"/>
    </xf>
    <xf numFmtId="0" fontId="2" fillId="0" borderId="0" xfId="0" applyFont="1" applyAlignment="1">
      <alignment horizontal="left" wrapText="1"/>
    </xf>
    <xf numFmtId="0" fontId="2" fillId="0" borderId="0" xfId="0" applyFont="1" applyAlignment="1">
      <alignment vertical="top" wrapText="1"/>
    </xf>
    <xf numFmtId="0" fontId="3" fillId="0" borderId="0" xfId="0" applyFont="1" applyAlignment="1">
      <alignment vertical="top" wrapText="1"/>
    </xf>
    <xf numFmtId="0" fontId="5" fillId="0" borderId="0" xfId="0" applyFont="1" applyAlignment="1">
      <alignment horizontal="center"/>
    </xf>
    <xf numFmtId="0" fontId="5" fillId="7" borderId="0" xfId="0" applyFont="1" applyFill="1" applyAlignment="1">
      <alignment horizontal="center"/>
    </xf>
    <xf numFmtId="0" fontId="2" fillId="0" borderId="0" xfId="0" applyFont="1" applyAlignment="1">
      <alignment horizontal="right"/>
    </xf>
    <xf numFmtId="0" fontId="2" fillId="0" borderId="0" xfId="0" applyFont="1" applyFill="1" applyAlignment="1">
      <alignment horizontal="right"/>
    </xf>
    <xf numFmtId="2" fontId="2" fillId="0" borderId="0" xfId="0" applyNumberFormat="1" applyFont="1" applyAlignment="1">
      <alignment horizontal="right"/>
    </xf>
    <xf numFmtId="0" fontId="2" fillId="0" borderId="0" xfId="0" applyFont="1" applyFill="1" applyAlignment="1">
      <alignment horizontal="center"/>
    </xf>
    <xf numFmtId="4" fontId="2" fillId="0" borderId="0" xfId="5" applyNumberFormat="1" applyFont="1" applyFill="1" applyAlignment="1"/>
    <xf numFmtId="43" fontId="2" fillId="0" borderId="0" xfId="5" applyFont="1" applyAlignment="1">
      <alignment horizontal="right" vertical="center"/>
    </xf>
    <xf numFmtId="4" fontId="2" fillId="0" borderId="0" xfId="0" applyNumberFormat="1" applyFont="1" applyAlignment="1">
      <alignment horizontal="right" vertical="top"/>
    </xf>
    <xf numFmtId="0" fontId="5" fillId="0" borderId="0" xfId="0" applyFont="1" applyAlignment="1">
      <alignment vertical="center"/>
    </xf>
    <xf numFmtId="2" fontId="2" fillId="0" borderId="0" xfId="0" applyNumberFormat="1" applyFont="1" applyFill="1"/>
    <xf numFmtId="0" fontId="2" fillId="0" borderId="0" xfId="1" applyFont="1" applyBorder="1" applyAlignment="1">
      <alignment horizontal="right" vertical="center" wrapText="1"/>
    </xf>
    <xf numFmtId="0" fontId="2" fillId="0" borderId="0" xfId="1" applyFont="1" applyBorder="1" applyAlignment="1">
      <alignment vertical="center" wrapText="1"/>
    </xf>
    <xf numFmtId="6" fontId="3" fillId="0" borderId="0" xfId="1" applyNumberFormat="1" applyFont="1" applyBorder="1" applyAlignment="1">
      <alignment horizontal="right" vertical="center" wrapText="1"/>
    </xf>
    <xf numFmtId="0" fontId="2" fillId="0" borderId="0" xfId="1" applyFont="1" applyBorder="1" applyAlignment="1">
      <alignment vertical="center"/>
    </xf>
    <xf numFmtId="0" fontId="15" fillId="0" borderId="0" xfId="0" applyFont="1"/>
    <xf numFmtId="0" fontId="18" fillId="0" borderId="0" xfId="0" applyFont="1"/>
    <xf numFmtId="0" fontId="3" fillId="0" borderId="0" xfId="0" applyFont="1" applyFill="1" applyAlignment="1">
      <alignment vertical="center"/>
    </xf>
    <xf numFmtId="0" fontId="1" fillId="3" borderId="0" xfId="0" applyFont="1" applyFill="1" applyAlignment="1">
      <alignment horizontal="center" vertical="center"/>
    </xf>
    <xf numFmtId="0" fontId="0" fillId="10" borderId="2" xfId="0" applyFill="1" applyBorder="1" applyAlignment="1">
      <alignment vertical="center"/>
    </xf>
    <xf numFmtId="0" fontId="2" fillId="0" borderId="0" xfId="0" applyFont="1" applyAlignment="1">
      <alignment horizontal="left" vertical="top" wrapText="1"/>
    </xf>
    <xf numFmtId="0" fontId="3" fillId="0" borderId="0" xfId="0" applyFont="1" applyAlignment="1">
      <alignment horizontal="left"/>
    </xf>
    <xf numFmtId="164" fontId="5" fillId="7" borderId="0" xfId="0" applyNumberFormat="1" applyFont="1" applyFill="1" applyAlignment="1">
      <alignment horizontal="center"/>
    </xf>
    <xf numFmtId="0" fontId="3" fillId="0" borderId="0" xfId="0" applyFont="1" applyAlignment="1">
      <alignment horizontal="left" vertical="top" wrapText="1"/>
    </xf>
    <xf numFmtId="0" fontId="2" fillId="0" borderId="0" xfId="0" applyFont="1" applyAlignment="1">
      <alignment horizontal="left" wrapText="1"/>
    </xf>
    <xf numFmtId="164" fontId="2" fillId="0" borderId="0" xfId="0" applyNumberFormat="1" applyFont="1" applyAlignment="1">
      <alignment horizontal="left" vertical="top"/>
    </xf>
    <xf numFmtId="0" fontId="3" fillId="0" borderId="0" xfId="0" applyFont="1" applyAlignment="1">
      <alignment horizontal="left" vertical="top"/>
    </xf>
    <xf numFmtId="43" fontId="2" fillId="0" borderId="0" xfId="5" applyFont="1" applyAlignment="1">
      <alignment horizontal="left" vertical="top" wrapText="1"/>
    </xf>
    <xf numFmtId="0" fontId="2" fillId="0" borderId="0" xfId="0" applyFont="1" applyAlignment="1">
      <alignment vertical="top" wrapText="1"/>
    </xf>
    <xf numFmtId="0" fontId="3" fillId="0" borderId="0" xfId="0" applyFont="1" applyAlignment="1">
      <alignment vertical="top" wrapText="1"/>
    </xf>
    <xf numFmtId="0" fontId="2" fillId="0" borderId="0" xfId="0" applyFont="1" applyAlignment="1">
      <alignment horizontal="left" vertical="top"/>
    </xf>
    <xf numFmtId="0" fontId="5" fillId="0" borderId="0" xfId="0" applyFont="1" applyAlignment="1">
      <alignment horizontal="center" vertical="center"/>
    </xf>
    <xf numFmtId="0" fontId="5" fillId="0" borderId="0" xfId="0" applyFont="1" applyAlignment="1">
      <alignment horizontal="center"/>
    </xf>
    <xf numFmtId="0" fontId="5" fillId="7" borderId="0" xfId="0" applyFont="1" applyFill="1" applyAlignment="1">
      <alignment horizontal="center"/>
    </xf>
    <xf numFmtId="0" fontId="2" fillId="0" borderId="0" xfId="0" applyFont="1" applyAlignment="1">
      <alignment horizontal="center"/>
    </xf>
    <xf numFmtId="0" fontId="5" fillId="8" borderId="0" xfId="0" applyFont="1" applyFill="1" applyAlignment="1">
      <alignment horizontal="center" wrapText="1"/>
    </xf>
    <xf numFmtId="0" fontId="20" fillId="0" borderId="0" xfId="0" applyFont="1" applyAlignment="1">
      <alignment vertical="top" wrapText="1"/>
    </xf>
    <xf numFmtId="0" fontId="14" fillId="0" borderId="0" xfId="0" applyFont="1" applyAlignment="1">
      <alignment vertical="top" wrapText="1"/>
    </xf>
    <xf numFmtId="0" fontId="5" fillId="0" borderId="0" xfId="0" applyFont="1" applyAlignment="1">
      <alignment horizontal="left"/>
    </xf>
    <xf numFmtId="165" fontId="2" fillId="0" borderId="0" xfId="0" applyNumberFormat="1" applyFont="1"/>
    <xf numFmtId="166" fontId="14" fillId="0" borderId="0" xfId="0" applyNumberFormat="1" applyFont="1" applyAlignment="1">
      <alignment horizontal="left"/>
    </xf>
    <xf numFmtId="0" fontId="14" fillId="0" borderId="0" xfId="0" applyFont="1" applyAlignment="1">
      <alignment horizontal="left"/>
    </xf>
    <xf numFmtId="43" fontId="14" fillId="0" borderId="0" xfId="5" applyFont="1" applyAlignment="1">
      <alignment horizontal="left" vertical="top"/>
    </xf>
    <xf numFmtId="2" fontId="14" fillId="0" borderId="0" xfId="5" applyNumberFormat="1" applyFont="1" applyFill="1" applyAlignment="1">
      <alignment horizontal="right" vertical="top"/>
    </xf>
    <xf numFmtId="2" fontId="14" fillId="0" borderId="0" xfId="0" applyNumberFormat="1" applyFont="1"/>
    <xf numFmtId="43" fontId="3" fillId="0" borderId="0" xfId="5" applyFont="1" applyFill="1" applyAlignment="1">
      <alignment horizontal="right" vertical="top"/>
    </xf>
    <xf numFmtId="43" fontId="0" fillId="0" borderId="0" xfId="5" applyFont="1" applyFill="1" applyAlignment="1">
      <alignment vertical="top"/>
    </xf>
    <xf numFmtId="43" fontId="2" fillId="0" borderId="0" xfId="5" applyFont="1" applyFill="1" applyAlignment="1">
      <alignment vertical="top" wrapText="1"/>
    </xf>
    <xf numFmtId="0" fontId="2" fillId="8" borderId="0" xfId="0" applyFont="1" applyFill="1" applyAlignment="1">
      <alignment horizontal="left" vertical="top" wrapText="1"/>
    </xf>
    <xf numFmtId="43" fontId="14" fillId="8" borderId="0" xfId="5" applyFont="1" applyFill="1" applyAlignment="1">
      <alignment horizontal="left" vertical="top"/>
    </xf>
    <xf numFmtId="2" fontId="14" fillId="8" borderId="0" xfId="5" applyNumberFormat="1" applyFont="1" applyFill="1" applyAlignment="1">
      <alignment horizontal="right" vertical="top"/>
    </xf>
    <xf numFmtId="43" fontId="14" fillId="8" borderId="0" xfId="5" applyFont="1" applyFill="1" applyAlignment="1">
      <alignment horizontal="right" vertical="top" wrapText="1"/>
    </xf>
    <xf numFmtId="164" fontId="2" fillId="8" borderId="0" xfId="0" applyNumberFormat="1" applyFont="1" applyFill="1" applyAlignment="1">
      <alignment horizontal="center" vertical="top"/>
    </xf>
    <xf numFmtId="0" fontId="14" fillId="0" borderId="0" xfId="0" applyFont="1" applyAlignment="1">
      <alignment horizontal="left" vertical="top" wrapText="1"/>
    </xf>
    <xf numFmtId="2" fontId="2" fillId="0" borderId="0" xfId="5" applyNumberFormat="1" applyFont="1" applyFill="1" applyAlignment="1">
      <alignment vertical="top" wrapText="1"/>
    </xf>
    <xf numFmtId="43" fontId="2" fillId="8" borderId="0" xfId="5" applyFont="1" applyFill="1" applyAlignment="1">
      <alignment horizontal="right" vertical="top" wrapText="1"/>
    </xf>
    <xf numFmtId="0" fontId="2" fillId="8" borderId="0" xfId="0" applyFont="1" applyFill="1" applyAlignment="1">
      <alignment horizontal="center" vertical="top" wrapText="1"/>
    </xf>
    <xf numFmtId="2" fontId="14" fillId="0" borderId="0" xfId="0" applyNumberFormat="1" applyFont="1" applyAlignment="1">
      <alignment horizontal="right" vertical="top"/>
    </xf>
    <xf numFmtId="43" fontId="14" fillId="0" borderId="0" xfId="5" applyFont="1" applyFill="1" applyAlignment="1">
      <alignment horizontal="right" vertical="top"/>
    </xf>
    <xf numFmtId="0" fontId="14" fillId="0" borderId="0" xfId="0" applyFont="1" applyAlignment="1">
      <alignment horizontal="left" vertical="top"/>
    </xf>
    <xf numFmtId="43" fontId="14" fillId="0" borderId="0" xfId="5" applyFont="1" applyFill="1" applyAlignment="1">
      <alignment horizontal="left" vertical="top"/>
    </xf>
    <xf numFmtId="2" fontId="14" fillId="0" borderId="0" xfId="5" applyNumberFormat="1" applyFont="1" applyFill="1" applyAlignment="1">
      <alignment horizontal="right"/>
    </xf>
    <xf numFmtId="164" fontId="27" fillId="0" borderId="0" xfId="0" applyNumberFormat="1" applyFont="1" applyAlignment="1">
      <alignment horizontal="center" vertical="top"/>
    </xf>
    <xf numFmtId="164" fontId="14" fillId="0" borderId="0" xfId="0" applyNumberFormat="1" applyFont="1" applyAlignment="1">
      <alignment horizontal="center" vertical="top"/>
    </xf>
    <xf numFmtId="0" fontId="15" fillId="0" borderId="0" xfId="0" applyFont="1" applyAlignment="1">
      <alignment horizontal="left" vertical="top"/>
    </xf>
    <xf numFmtId="43" fontId="14" fillId="0" borderId="0" xfId="5" applyFont="1" applyFill="1" applyAlignment="1">
      <alignment horizontal="right" vertical="top" wrapText="1"/>
    </xf>
    <xf numFmtId="43" fontId="2" fillId="0" borderId="0" xfId="5" applyFont="1" applyFill="1" applyAlignment="1">
      <alignment horizontal="right" vertical="top" wrapText="1"/>
    </xf>
    <xf numFmtId="43" fontId="2" fillId="0" borderId="0" xfId="5" applyFont="1" applyFill="1" applyAlignment="1">
      <alignment horizontal="left" vertical="top" wrapText="1"/>
    </xf>
    <xf numFmtId="43" fontId="3" fillId="0" borderId="0" xfId="5" applyFont="1" applyFill="1" applyAlignment="1">
      <alignment horizontal="left" vertical="top"/>
    </xf>
    <xf numFmtId="2" fontId="14" fillId="0" borderId="0" xfId="0" applyNumberFormat="1" applyFont="1" applyAlignment="1">
      <alignment vertical="top"/>
    </xf>
    <xf numFmtId="43" fontId="14" fillId="0" borderId="0" xfId="5" applyFont="1" applyFill="1" applyAlignment="1">
      <alignment vertical="top" wrapText="1"/>
    </xf>
    <xf numFmtId="43" fontId="2" fillId="0" borderId="0" xfId="5" applyFont="1" applyFill="1" applyAlignment="1">
      <alignment horizontal="right" wrapText="1"/>
    </xf>
    <xf numFmtId="43" fontId="3" fillId="0" borderId="0" xfId="5" applyFont="1" applyFill="1" applyAlignment="1">
      <alignment horizontal="left"/>
    </xf>
    <xf numFmtId="0" fontId="0" fillId="0" borderId="0" xfId="0" applyAlignment="1">
      <alignment horizontal="left"/>
    </xf>
    <xf numFmtId="0" fontId="2" fillId="8" borderId="0" xfId="0" applyFont="1" applyFill="1" applyAlignment="1">
      <alignment horizontal="left" vertical="center"/>
    </xf>
    <xf numFmtId="0" fontId="5" fillId="7" borderId="0" xfId="0" applyFont="1" applyFill="1" applyAlignment="1">
      <alignment horizontal="center"/>
    </xf>
    <xf numFmtId="0" fontId="2" fillId="0" borderId="0" xfId="0" applyFont="1" applyAlignment="1">
      <alignment horizontal="left" vertical="top" wrapText="1"/>
    </xf>
    <xf numFmtId="0" fontId="5" fillId="7" borderId="0" xfId="0" applyFont="1" applyFill="1" applyAlignment="1">
      <alignment horizontal="center" vertical="top"/>
    </xf>
    <xf numFmtId="43" fontId="2" fillId="0" borderId="0" xfId="5" applyFont="1" applyFill="1" applyAlignment="1">
      <alignment horizontal="right" vertical="top"/>
    </xf>
    <xf numFmtId="2" fontId="2" fillId="0" borderId="0" xfId="5" applyNumberFormat="1" applyFont="1" applyFill="1" applyAlignment="1">
      <alignment horizontal="right" vertical="top"/>
    </xf>
    <xf numFmtId="0" fontId="3" fillId="0" borderId="0" xfId="0" applyFont="1" applyAlignment="1">
      <alignment horizontal="left" vertical="top" wrapText="1"/>
    </xf>
    <xf numFmtId="0" fontId="3" fillId="0" borderId="0" xfId="0" applyFont="1" applyAlignment="1">
      <alignment horizontal="left" vertical="top"/>
    </xf>
    <xf numFmtId="164" fontId="2" fillId="0" borderId="0" xfId="0" applyNumberFormat="1" applyFont="1" applyAlignment="1">
      <alignment horizontal="left" vertical="top"/>
    </xf>
    <xf numFmtId="0" fontId="2" fillId="0" borderId="0" xfId="0" applyFont="1" applyAlignment="1">
      <alignment horizontal="left" vertical="top"/>
    </xf>
    <xf numFmtId="0" fontId="3" fillId="0" borderId="0" xfId="0" applyFont="1" applyAlignment="1">
      <alignment horizontal="left"/>
    </xf>
    <xf numFmtId="0" fontId="5" fillId="7" borderId="0" xfId="0" applyFont="1" applyFill="1" applyAlignment="1">
      <alignment horizontal="center" vertical="center"/>
    </xf>
    <xf numFmtId="0" fontId="2" fillId="0" borderId="0" xfId="0" applyFont="1" applyAlignment="1">
      <alignment horizontal="left" vertical="top" wrapText="1"/>
    </xf>
    <xf numFmtId="2" fontId="2" fillId="0" borderId="0" xfId="5" applyNumberFormat="1" applyFont="1" applyFill="1" applyAlignment="1">
      <alignment horizontal="right" vertical="top" wrapText="1"/>
    </xf>
    <xf numFmtId="164" fontId="28" fillId="0" borderId="0" xfId="0" applyNumberFormat="1" applyFont="1" applyAlignment="1">
      <alignment horizontal="left" vertical="top"/>
    </xf>
    <xf numFmtId="164" fontId="3" fillId="0" borderId="0" xfId="0" applyNumberFormat="1" applyFont="1" applyAlignment="1">
      <alignment horizontal="left" vertical="top"/>
    </xf>
    <xf numFmtId="0" fontId="5" fillId="7" borderId="0" xfId="0" applyFont="1" applyFill="1" applyAlignment="1">
      <alignment horizontal="center" vertical="top"/>
    </xf>
    <xf numFmtId="43" fontId="2" fillId="0" borderId="0" xfId="5" applyFont="1" applyFill="1" applyAlignment="1">
      <alignment horizontal="right" vertical="top"/>
    </xf>
    <xf numFmtId="2" fontId="2" fillId="0" borderId="0" xfId="5" applyNumberFormat="1" applyFont="1" applyFill="1" applyAlignment="1">
      <alignment horizontal="right" vertical="top"/>
    </xf>
    <xf numFmtId="0" fontId="2" fillId="0" borderId="0" xfId="0" applyFont="1" applyAlignment="1">
      <alignment horizontal="left" vertical="top"/>
    </xf>
    <xf numFmtId="0" fontId="2" fillId="0" borderId="0" xfId="0" applyFont="1" applyAlignment="1">
      <alignment vertical="top" wrapText="1"/>
    </xf>
    <xf numFmtId="0" fontId="3" fillId="0" borderId="0" xfId="0" applyFont="1" applyAlignment="1">
      <alignment horizontal="left"/>
    </xf>
    <xf numFmtId="43" fontId="2" fillId="0" borderId="0" xfId="5" applyFont="1" applyAlignment="1">
      <alignment horizontal="center" vertical="top"/>
    </xf>
    <xf numFmtId="0" fontId="5" fillId="7" borderId="0" xfId="0" applyFont="1" applyFill="1" applyAlignment="1">
      <alignment horizontal="center"/>
    </xf>
    <xf numFmtId="3" fontId="2" fillId="0" borderId="0" xfId="0" applyNumberFormat="1" applyFont="1" applyAlignment="1">
      <alignment horizontal="right" vertical="top"/>
    </xf>
    <xf numFmtId="4" fontId="2" fillId="0" borderId="0" xfId="5" applyNumberFormat="1" applyFont="1" applyFill="1" applyAlignment="1"/>
    <xf numFmtId="4" fontId="2" fillId="0" borderId="0" xfId="5" applyNumberFormat="1" applyFont="1" applyFill="1" applyAlignment="1">
      <alignment horizontal="center" vertical="top" wrapText="1"/>
    </xf>
    <xf numFmtId="43" fontId="3" fillId="8" borderId="0" xfId="5" applyFont="1" applyFill="1" applyAlignment="1">
      <alignment vertical="top"/>
    </xf>
    <xf numFmtId="0" fontId="3" fillId="0" borderId="0" xfId="0" applyFont="1" applyAlignment="1">
      <alignment horizontal="center" vertical="top"/>
    </xf>
    <xf numFmtId="0" fontId="2"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left" vertical="top"/>
    </xf>
    <xf numFmtId="164" fontId="31" fillId="0" borderId="0" xfId="0" applyNumberFormat="1" applyFont="1" applyAlignment="1">
      <alignment horizontal="left" vertical="top"/>
    </xf>
    <xf numFmtId="0" fontId="2" fillId="0" borderId="0" xfId="0" applyFont="1" applyAlignment="1">
      <alignment horizontal="justify" vertical="top" wrapText="1"/>
    </xf>
    <xf numFmtId="164" fontId="2" fillId="0" borderId="0" xfId="0" applyNumberFormat="1" applyFont="1" applyAlignment="1">
      <alignment horizontal="justify" vertical="top"/>
    </xf>
    <xf numFmtId="0" fontId="2" fillId="0" borderId="0" xfId="0" applyFont="1" applyAlignment="1">
      <alignment horizontal="justify" vertical="top"/>
    </xf>
    <xf numFmtId="43" fontId="2" fillId="0" borderId="0" xfId="5" applyFont="1" applyAlignment="1">
      <alignment horizontal="justify" vertical="top"/>
    </xf>
    <xf numFmtId="43" fontId="3" fillId="0" borderId="0" xfId="5" applyFont="1" applyFill="1" applyAlignment="1">
      <alignment horizontal="justify" vertical="top"/>
    </xf>
    <xf numFmtId="167" fontId="2" fillId="0" borderId="0" xfId="5" applyNumberFormat="1" applyFont="1" applyFill="1" applyAlignment="1">
      <alignment horizontal="right" vertical="top" wrapText="1"/>
    </xf>
    <xf numFmtId="0" fontId="3" fillId="7" borderId="0" xfId="0" applyFont="1" applyFill="1" applyAlignment="1">
      <alignment horizontal="center" vertical="top"/>
    </xf>
    <xf numFmtId="167" fontId="2" fillId="0" borderId="0" xfId="5" applyNumberFormat="1" applyFont="1" applyAlignment="1">
      <alignment horizontal="right" vertical="top"/>
    </xf>
    <xf numFmtId="167" fontId="2" fillId="0" borderId="0" xfId="5" applyNumberFormat="1" applyFont="1" applyFill="1" applyAlignment="1"/>
    <xf numFmtId="167" fontId="2" fillId="0" borderId="0" xfId="5" applyNumberFormat="1" applyFont="1" applyAlignment="1">
      <alignment vertical="top"/>
    </xf>
    <xf numFmtId="167" fontId="2" fillId="0" borderId="0" xfId="5" applyNumberFormat="1" applyFont="1" applyFill="1" applyAlignment="1">
      <alignment horizontal="right"/>
    </xf>
    <xf numFmtId="0" fontId="2" fillId="0" borderId="0" xfId="0" applyFont="1" applyFill="1" applyAlignment="1">
      <alignment horizontal="center" vertical="top"/>
    </xf>
    <xf numFmtId="3" fontId="2" fillId="0" borderId="0" xfId="0" applyNumberFormat="1" applyFont="1" applyFill="1" applyAlignment="1">
      <alignment horizontal="right" vertical="top"/>
    </xf>
    <xf numFmtId="4" fontId="2" fillId="0" borderId="0" xfId="5" applyNumberFormat="1" applyFont="1" applyFill="1" applyAlignment="1">
      <alignment horizontal="right" vertical="top"/>
    </xf>
    <xf numFmtId="3" fontId="2" fillId="0" borderId="0" xfId="0" applyNumberFormat="1" applyFont="1" applyAlignment="1">
      <alignment horizontal="left" vertical="top"/>
    </xf>
    <xf numFmtId="3" fontId="2" fillId="0" borderId="0" xfId="5" applyNumberFormat="1" applyFont="1" applyFill="1" applyAlignment="1">
      <alignment horizontal="right" vertical="top"/>
    </xf>
    <xf numFmtId="4" fontId="2" fillId="0" borderId="0" xfId="5" applyNumberFormat="1" applyFont="1" applyFill="1" applyAlignment="1">
      <alignment horizontal="left" vertical="top"/>
    </xf>
    <xf numFmtId="0" fontId="5" fillId="0" borderId="0" xfId="0" applyFont="1" applyAlignment="1">
      <alignment horizontal="right" vertical="top"/>
    </xf>
    <xf numFmtId="2" fontId="2" fillId="0" borderId="0" xfId="0" applyNumberFormat="1" applyFont="1" applyFill="1" applyAlignment="1">
      <alignment horizontal="right" vertical="top"/>
    </xf>
    <xf numFmtId="164" fontId="2" fillId="0" borderId="0" xfId="0" applyNumberFormat="1" applyFont="1" applyFill="1" applyAlignment="1">
      <alignment horizontal="center" vertical="top"/>
    </xf>
    <xf numFmtId="164" fontId="2" fillId="0" borderId="0" xfId="5" applyNumberFormat="1" applyFont="1" applyFill="1" applyAlignment="1">
      <alignment horizontal="center" vertical="top"/>
    </xf>
    <xf numFmtId="43" fontId="2" fillId="0" borderId="0" xfId="5" applyFont="1" applyFill="1" applyAlignment="1">
      <alignment horizontal="center" vertical="top"/>
    </xf>
    <xf numFmtId="4" fontId="2" fillId="0" borderId="0" xfId="0" applyNumberFormat="1" applyFont="1" applyAlignment="1">
      <alignment horizontal="left" vertical="top"/>
    </xf>
    <xf numFmtId="2" fontId="5" fillId="0" borderId="0" xfId="0" applyNumberFormat="1" applyFont="1" applyAlignment="1">
      <alignment horizontal="right" vertical="top"/>
    </xf>
    <xf numFmtId="43" fontId="5" fillId="0" borderId="0" xfId="5" applyFont="1" applyAlignment="1">
      <alignment horizontal="right" vertical="top"/>
    </xf>
    <xf numFmtId="0" fontId="5" fillId="0" borderId="0" xfId="0" applyFont="1" applyAlignment="1">
      <alignment horizontal="center" vertical="top"/>
    </xf>
    <xf numFmtId="0" fontId="2" fillId="6" borderId="0" xfId="0" applyFont="1" applyFill="1" applyAlignment="1">
      <alignment horizontal="center" vertical="top"/>
    </xf>
    <xf numFmtId="3" fontId="2" fillId="0" borderId="0" xfId="0" applyNumberFormat="1" applyFont="1" applyAlignment="1">
      <alignment vertical="top"/>
    </xf>
    <xf numFmtId="43" fontId="2" fillId="0" borderId="0" xfId="5" applyFont="1" applyFill="1" applyAlignment="1">
      <alignment vertical="top"/>
    </xf>
    <xf numFmtId="2" fontId="2" fillId="0" borderId="0" xfId="5" applyNumberFormat="1" applyFont="1" applyAlignment="1">
      <alignment horizontal="right" vertical="top"/>
    </xf>
    <xf numFmtId="2" fontId="2" fillId="0" borderId="0" xfId="0" applyNumberFormat="1" applyFont="1" applyFill="1" applyAlignment="1">
      <alignment vertical="top"/>
    </xf>
    <xf numFmtId="0" fontId="3" fillId="7" borderId="0" xfId="0" applyFont="1" applyFill="1" applyAlignment="1">
      <alignment horizontal="center" wrapText="1"/>
    </xf>
    <xf numFmtId="0" fontId="2" fillId="7" borderId="0" xfId="0" applyFont="1" applyFill="1" applyAlignment="1">
      <alignment horizontal="center" vertical="center"/>
    </xf>
    <xf numFmtId="0" fontId="3" fillId="7" borderId="0" xfId="0" applyFont="1" applyFill="1" applyAlignment="1">
      <alignment horizontal="center" vertical="center"/>
    </xf>
    <xf numFmtId="4" fontId="2" fillId="0" borderId="0" xfId="0" applyNumberFormat="1" applyFont="1" applyAlignment="1">
      <alignment vertical="top" wrapText="1"/>
    </xf>
    <xf numFmtId="4" fontId="2" fillId="0" borderId="0" xfId="0" applyNumberFormat="1" applyFont="1" applyFill="1" applyAlignment="1">
      <alignment vertical="top"/>
    </xf>
    <xf numFmtId="0" fontId="3" fillId="7" borderId="0" xfId="0" applyFont="1" applyFill="1" applyAlignment="1">
      <alignment horizontal="center" vertical="center" wrapText="1"/>
    </xf>
    <xf numFmtId="4" fontId="5" fillId="0" borderId="0" xfId="0" applyNumberFormat="1" applyFont="1" applyAlignment="1">
      <alignment vertical="top"/>
    </xf>
    <xf numFmtId="0" fontId="2" fillId="0" borderId="0" xfId="0" applyFont="1" applyFill="1" applyAlignment="1">
      <alignment horizontal="right" vertical="top"/>
    </xf>
    <xf numFmtId="4" fontId="2" fillId="0" borderId="0" xfId="5" applyNumberFormat="1" applyFont="1" applyFill="1" applyAlignment="1">
      <alignment horizontal="center" vertical="top"/>
    </xf>
    <xf numFmtId="0" fontId="15" fillId="0" borderId="0" xfId="1" applyFont="1" applyFill="1" applyBorder="1" applyAlignment="1">
      <alignment vertical="center"/>
    </xf>
    <xf numFmtId="164" fontId="2" fillId="0" borderId="0" xfId="5" applyNumberFormat="1" applyFont="1" applyFill="1" applyAlignment="1">
      <alignment horizontal="right" vertical="top"/>
    </xf>
    <xf numFmtId="0" fontId="3" fillId="0" borderId="0" xfId="0" applyFont="1" applyFill="1" applyAlignment="1">
      <alignment horizontal="left"/>
    </xf>
    <xf numFmtId="0" fontId="1" fillId="0" borderId="0" xfId="0" applyFont="1" applyAlignment="1">
      <alignment horizontal="center" vertical="center"/>
    </xf>
    <xf numFmtId="43" fontId="2" fillId="0" borderId="0" xfId="5" applyFont="1" applyAlignment="1">
      <alignment vertical="top"/>
    </xf>
    <xf numFmtId="4" fontId="2" fillId="0" borderId="0" xfId="5" applyNumberFormat="1" applyFont="1" applyAlignment="1">
      <alignment horizontal="right" vertical="top"/>
    </xf>
    <xf numFmtId="4" fontId="2" fillId="0" borderId="0" xfId="5" applyNumberFormat="1" applyFont="1" applyAlignment="1">
      <alignment horizontal="right"/>
    </xf>
    <xf numFmtId="0" fontId="2" fillId="0" borderId="0" xfId="0" applyFont="1" applyAlignment="1">
      <alignment horizontal="left"/>
    </xf>
    <xf numFmtId="4" fontId="2" fillId="8" borderId="0" xfId="5" applyNumberFormat="1" applyFont="1" applyFill="1" applyAlignment="1">
      <alignment vertical="top"/>
    </xf>
    <xf numFmtId="2" fontId="2" fillId="0" borderId="0" xfId="0" applyNumberFormat="1" applyFont="1" applyFill="1" applyAlignment="1">
      <alignment horizontal="center" vertical="top"/>
    </xf>
    <xf numFmtId="4" fontId="2" fillId="0" borderId="0" xfId="0" applyNumberFormat="1" applyFont="1" applyFill="1" applyAlignment="1">
      <alignment horizontal="right" vertical="top"/>
    </xf>
    <xf numFmtId="4" fontId="2" fillId="8" borderId="0" xfId="0" applyNumberFormat="1" applyFont="1" applyFill="1" applyAlignment="1">
      <alignment horizontal="center"/>
    </xf>
    <xf numFmtId="4" fontId="2" fillId="8" borderId="0" xfId="5" applyNumberFormat="1" applyFont="1" applyFill="1" applyAlignment="1">
      <alignment horizontal="center"/>
    </xf>
    <xf numFmtId="0" fontId="32" fillId="0" borderId="0" xfId="0" applyFont="1" applyAlignment="1">
      <alignment horizontal="left" vertical="top"/>
    </xf>
    <xf numFmtId="0" fontId="2" fillId="0" borderId="0" xfId="0" applyFont="1" applyAlignment="1">
      <alignment horizontal="left" vertical="top" wrapText="1"/>
    </xf>
    <xf numFmtId="0" fontId="3" fillId="0" borderId="0" xfId="0" applyFont="1" applyAlignment="1">
      <alignment horizontal="left" vertical="top" wrapText="1"/>
    </xf>
    <xf numFmtId="0" fontId="5" fillId="7" borderId="0" xfId="0" applyFont="1" applyFill="1" applyAlignment="1">
      <alignment horizontal="center"/>
    </xf>
    <xf numFmtId="164" fontId="5" fillId="7" borderId="0" xfId="0" applyNumberFormat="1" applyFont="1" applyFill="1" applyAlignment="1">
      <alignment horizontal="center"/>
    </xf>
    <xf numFmtId="0" fontId="2" fillId="0" borderId="0" xfId="0" applyFont="1" applyAlignment="1">
      <alignment horizontal="left" vertical="top"/>
    </xf>
    <xf numFmtId="0" fontId="14" fillId="8" borderId="0" xfId="0" applyFont="1" applyFill="1" applyAlignment="1">
      <alignment vertical="top" wrapText="1"/>
    </xf>
    <xf numFmtId="0" fontId="5" fillId="0" borderId="0" xfId="0" applyFont="1" applyAlignment="1">
      <alignment horizontal="center" vertical="center"/>
    </xf>
    <xf numFmtId="0" fontId="5" fillId="0" borderId="0" xfId="0" applyFont="1" applyAlignment="1">
      <alignment horizontal="center" wrapText="1"/>
    </xf>
    <xf numFmtId="0" fontId="5" fillId="0" borderId="0" xfId="0" applyFont="1" applyAlignment="1">
      <alignment horizontal="center"/>
    </xf>
    <xf numFmtId="164" fontId="5" fillId="0" borderId="0" xfId="0" applyNumberFormat="1" applyFont="1" applyAlignment="1">
      <alignment horizontal="left" wrapText="1"/>
    </xf>
    <xf numFmtId="164" fontId="5" fillId="0" borderId="0" xfId="0" applyNumberFormat="1" applyFont="1" applyAlignment="1">
      <alignment horizontal="left"/>
    </xf>
    <xf numFmtId="2" fontId="2" fillId="0" borderId="0" xfId="5" applyNumberFormat="1" applyFont="1" applyFill="1" applyAlignment="1">
      <alignment horizontal="center" vertical="top"/>
    </xf>
    <xf numFmtId="0" fontId="2" fillId="0" borderId="0" xfId="0" applyFont="1" applyAlignment="1">
      <alignment horizontal="center" vertical="top"/>
    </xf>
    <xf numFmtId="0" fontId="2" fillId="0" borderId="0" xfId="0" applyFont="1" applyAlignment="1">
      <alignment horizontal="center"/>
    </xf>
    <xf numFmtId="0" fontId="2" fillId="0" borderId="0" xfId="0" applyFont="1" applyAlignment="1">
      <alignment horizontal="left"/>
    </xf>
    <xf numFmtId="2" fontId="2" fillId="0" borderId="0" xfId="5" applyNumberFormat="1" applyFont="1" applyFill="1" applyAlignment="1">
      <alignment horizontal="center" vertical="top" wrapText="1"/>
    </xf>
    <xf numFmtId="2" fontId="2" fillId="0" borderId="0" xfId="5" applyNumberFormat="1" applyFont="1" applyFill="1" applyAlignment="1">
      <alignment horizontal="left" vertical="top" wrapText="1"/>
    </xf>
    <xf numFmtId="2" fontId="2" fillId="0" borderId="0" xfId="0" applyNumberFormat="1" applyFont="1" applyAlignment="1">
      <alignment horizontal="center" vertical="top" wrapText="1"/>
    </xf>
    <xf numFmtId="2" fontId="2" fillId="0" borderId="0" xfId="0" applyNumberFormat="1" applyFont="1" applyAlignment="1">
      <alignment horizontal="left" vertical="top" wrapText="1"/>
    </xf>
    <xf numFmtId="2" fontId="2" fillId="0" borderId="0" xfId="5" applyNumberFormat="1" applyFont="1" applyFill="1" applyAlignment="1">
      <alignment horizontal="left" vertical="top"/>
    </xf>
    <xf numFmtId="3" fontId="2" fillId="0" borderId="0" xfId="0" applyNumberFormat="1" applyFont="1" applyAlignment="1">
      <alignment horizontal="right" vertical="top"/>
    </xf>
    <xf numFmtId="0" fontId="2" fillId="0" borderId="0" xfId="0" applyFont="1" applyAlignment="1">
      <alignment horizontal="center" vertical="top"/>
    </xf>
    <xf numFmtId="4" fontId="2" fillId="8" borderId="0" xfId="5" applyNumberFormat="1" applyFont="1" applyFill="1" applyAlignment="1">
      <alignment horizontal="right" vertical="top"/>
    </xf>
    <xf numFmtId="4" fontId="2" fillId="8" borderId="0" xfId="0" applyNumberFormat="1" applyFont="1" applyFill="1" applyAlignment="1">
      <alignment vertical="top"/>
    </xf>
    <xf numFmtId="0" fontId="2" fillId="8" borderId="0" xfId="0" applyFont="1" applyFill="1" applyAlignment="1">
      <alignment horizontal="right" vertical="top"/>
    </xf>
    <xf numFmtId="4" fontId="2" fillId="8" borderId="0" xfId="0" applyNumberFormat="1" applyFont="1" applyFill="1" applyAlignment="1">
      <alignment horizontal="right" vertical="top"/>
    </xf>
    <xf numFmtId="2" fontId="2" fillId="8" borderId="0" xfId="0" applyNumberFormat="1" applyFont="1" applyFill="1" applyAlignment="1">
      <alignment vertical="top"/>
    </xf>
    <xf numFmtId="0" fontId="2" fillId="8" borderId="0" xfId="0" applyFont="1" applyFill="1" applyAlignment="1">
      <alignment horizontal="center" vertical="top"/>
    </xf>
    <xf numFmtId="4" fontId="2" fillId="8" borderId="0" xfId="0" applyNumberFormat="1" applyFont="1" applyFill="1" applyAlignment="1">
      <alignment vertical="top" wrapText="1"/>
    </xf>
    <xf numFmtId="0" fontId="2" fillId="8" borderId="0" xfId="0" applyFont="1" applyFill="1" applyAlignment="1"/>
    <xf numFmtId="43" fontId="2" fillId="8" borderId="0" xfId="5" applyFont="1" applyFill="1" applyAlignment="1">
      <alignment horizontal="right" vertical="top"/>
    </xf>
    <xf numFmtId="4" fontId="2" fillId="8" borderId="0" xfId="5" applyNumberFormat="1" applyFont="1" applyFill="1" applyAlignment="1">
      <alignment horizontal="center" vertical="top"/>
    </xf>
    <xf numFmtId="4" fontId="0" fillId="8" borderId="0" xfId="0" applyNumberFormat="1" applyFill="1" applyAlignment="1">
      <alignment horizontal="right"/>
    </xf>
    <xf numFmtId="43" fontId="2" fillId="8" borderId="0" xfId="5" applyFont="1" applyFill="1" applyAlignment="1"/>
    <xf numFmtId="164" fontId="14" fillId="0" borderId="0" xfId="5" applyNumberFormat="1" applyFont="1" applyFill="1" applyAlignment="1">
      <alignment horizontal="justify" vertical="top" wrapText="1"/>
    </xf>
    <xf numFmtId="0" fontId="19" fillId="0" borderId="0" xfId="2" applyFont="1" applyAlignment="1">
      <alignment horizontal="left" vertical="top" wrapText="1"/>
    </xf>
    <xf numFmtId="2" fontId="14" fillId="0" borderId="0" xfId="0" applyNumberFormat="1" applyFont="1" applyAlignment="1">
      <alignment horizontal="justify" vertical="top" wrapText="1"/>
    </xf>
    <xf numFmtId="0" fontId="5" fillId="7" borderId="0" xfId="0" applyFont="1" applyFill="1" applyAlignment="1">
      <alignment horizontal="center" vertical="center"/>
    </xf>
    <xf numFmtId="0" fontId="5" fillId="7" borderId="0" xfId="0" applyFont="1" applyFill="1" applyAlignment="1">
      <alignment horizontal="center" wrapText="1"/>
    </xf>
    <xf numFmtId="0" fontId="2" fillId="0" borderId="0" xfId="0" applyFont="1" applyAlignment="1">
      <alignment horizontal="justify" vertical="top" wrapText="1"/>
    </xf>
    <xf numFmtId="164" fontId="15" fillId="0" borderId="0" xfId="5" applyNumberFormat="1" applyFont="1" applyFill="1" applyAlignment="1">
      <alignment horizontal="justify" wrapText="1"/>
    </xf>
    <xf numFmtId="0" fontId="15" fillId="0" borderId="0" xfId="0" applyFont="1" applyAlignment="1">
      <alignment horizontal="center" wrapText="1"/>
    </xf>
    <xf numFmtId="43" fontId="2" fillId="0" borderId="0" xfId="5" applyFont="1" applyFill="1" applyAlignment="1">
      <alignment horizontal="center" vertical="top" wrapText="1"/>
    </xf>
    <xf numFmtId="0" fontId="3" fillId="0" borderId="0" xfId="0" applyFont="1" applyAlignment="1">
      <alignment horizontal="left" vertical="top"/>
    </xf>
    <xf numFmtId="43" fontId="5" fillId="7" borderId="0" xfId="5" applyFont="1" applyFill="1" applyAlignment="1">
      <alignment horizontal="center" vertical="top" wrapText="1"/>
    </xf>
    <xf numFmtId="164" fontId="3" fillId="0" borderId="0" xfId="0" applyNumberFormat="1" applyFont="1" applyAlignment="1">
      <alignment horizontal="left" vertical="top"/>
    </xf>
    <xf numFmtId="0" fontId="2" fillId="0" borderId="0" xfId="0" applyFont="1" applyAlignment="1">
      <alignment horizontal="left" vertical="top" wrapText="1"/>
    </xf>
    <xf numFmtId="2" fontId="14" fillId="0" borderId="0" xfId="5" applyNumberFormat="1" applyFont="1" applyFill="1" applyAlignment="1">
      <alignment horizontal="center" vertical="center" wrapText="1"/>
    </xf>
    <xf numFmtId="164" fontId="2" fillId="0" borderId="0" xfId="0" applyNumberFormat="1" applyFont="1" applyAlignment="1">
      <alignment horizontal="justify" vertical="top" wrapText="1"/>
    </xf>
    <xf numFmtId="0" fontId="3" fillId="0" borderId="0" xfId="0" applyFont="1" applyAlignment="1">
      <alignment horizontal="left" vertical="top" wrapText="1"/>
    </xf>
    <xf numFmtId="2" fontId="3" fillId="0" borderId="0" xfId="0" applyNumberFormat="1" applyFont="1" applyAlignment="1">
      <alignment horizontal="left" vertical="top"/>
    </xf>
    <xf numFmtId="164" fontId="28" fillId="0" borderId="0" xfId="0" applyNumberFormat="1" applyFont="1" applyAlignment="1">
      <alignment horizontal="justify" vertical="top"/>
    </xf>
    <xf numFmtId="0" fontId="5" fillId="7" borderId="0" xfId="0" applyFont="1" applyFill="1" applyAlignment="1">
      <alignment horizontal="center" vertical="top"/>
    </xf>
    <xf numFmtId="0" fontId="5" fillId="7" borderId="0" xfId="0" applyFont="1" applyFill="1" applyAlignment="1">
      <alignment horizontal="center" vertical="top" wrapText="1"/>
    </xf>
    <xf numFmtId="0" fontId="4" fillId="0" borderId="0" xfId="2" applyFill="1" applyAlignment="1">
      <alignment horizontal="justify" vertical="top" wrapText="1"/>
    </xf>
    <xf numFmtId="43" fontId="2" fillId="0" borderId="0" xfId="5" applyFont="1" applyFill="1" applyAlignment="1">
      <alignment horizontal="right" vertical="center"/>
    </xf>
    <xf numFmtId="0" fontId="0" fillId="0" borderId="0" xfId="0" applyAlignment="1">
      <alignment horizontal="right" vertical="center"/>
    </xf>
    <xf numFmtId="43" fontId="2" fillId="8" borderId="0" xfId="5" applyFont="1" applyFill="1" applyAlignment="1">
      <alignment horizontal="center" vertical="center" wrapText="1"/>
    </xf>
    <xf numFmtId="0" fontId="0" fillId="8" borderId="0" xfId="0" applyFill="1" applyAlignment="1">
      <alignment horizontal="center" vertical="center" wrapText="1"/>
    </xf>
    <xf numFmtId="2" fontId="2" fillId="0" borderId="0" xfId="5" applyNumberFormat="1" applyFont="1" applyFill="1" applyAlignment="1">
      <alignment horizontal="center" vertical="center"/>
    </xf>
    <xf numFmtId="0" fontId="0" fillId="0" borderId="0" xfId="0" applyAlignment="1">
      <alignment horizontal="center" vertical="center"/>
    </xf>
    <xf numFmtId="43" fontId="2" fillId="8" borderId="0" xfId="5" applyFont="1" applyFill="1" applyAlignment="1">
      <alignment horizontal="center" vertical="center"/>
    </xf>
    <xf numFmtId="0" fontId="0" fillId="8" borderId="0" xfId="0" applyFill="1" applyAlignment="1">
      <alignment horizontal="center" vertical="center"/>
    </xf>
    <xf numFmtId="2" fontId="2" fillId="0" borderId="0" xfId="5" applyNumberFormat="1" applyFont="1" applyFill="1" applyAlignment="1">
      <alignment horizontal="right" vertical="top" wrapText="1"/>
    </xf>
    <xf numFmtId="0" fontId="0" fillId="0" borderId="0" xfId="0" applyAlignment="1">
      <alignment horizontal="right" vertical="top" wrapText="1"/>
    </xf>
    <xf numFmtId="0" fontId="5" fillId="7" borderId="0" xfId="0" applyFont="1" applyFill="1" applyAlignment="1">
      <alignment horizontal="center"/>
    </xf>
    <xf numFmtId="0" fontId="2" fillId="0" borderId="0" xfId="0" applyFont="1" applyAlignment="1">
      <alignment horizontal="left" wrapText="1"/>
    </xf>
    <xf numFmtId="0" fontId="12" fillId="0" borderId="0" xfId="0" applyFont="1" applyAlignment="1">
      <alignment horizontal="left" vertical="top" wrapText="1"/>
    </xf>
    <xf numFmtId="0" fontId="15" fillId="0" borderId="0" xfId="0" applyFont="1" applyAlignment="1">
      <alignment horizontal="left" vertical="top" wrapText="1"/>
    </xf>
    <xf numFmtId="164" fontId="5" fillId="7" borderId="0" xfId="0" applyNumberFormat="1" applyFont="1" applyFill="1" applyAlignment="1">
      <alignment horizontal="center" wrapText="1"/>
    </xf>
    <xf numFmtId="164" fontId="5" fillId="7" borderId="0" xfId="0" applyNumberFormat="1" applyFont="1" applyFill="1" applyAlignment="1">
      <alignment horizontal="center"/>
    </xf>
    <xf numFmtId="164" fontId="2" fillId="0" borderId="0" xfId="0" applyNumberFormat="1" applyFont="1" applyAlignment="1">
      <alignment horizontal="left" vertical="top"/>
    </xf>
    <xf numFmtId="0" fontId="2" fillId="0" borderId="0" xfId="0" applyFont="1" applyAlignment="1">
      <alignment horizontal="left" vertical="top"/>
    </xf>
    <xf numFmtId="2" fontId="14" fillId="0" borderId="0" xfId="5" applyNumberFormat="1" applyFont="1" applyFill="1" applyAlignment="1">
      <alignment horizontal="left" vertical="top" wrapText="1"/>
    </xf>
    <xf numFmtId="0" fontId="25" fillId="8" borderId="0" xfId="2" applyFont="1" applyFill="1" applyAlignment="1">
      <alignment vertical="top" wrapText="1"/>
    </xf>
    <xf numFmtId="0" fontId="2" fillId="0" borderId="0" xfId="0" applyFont="1" applyAlignment="1">
      <alignment vertical="top" wrapText="1"/>
    </xf>
    <xf numFmtId="0" fontId="14" fillId="8" borderId="0" xfId="0" applyFont="1" applyFill="1" applyAlignment="1">
      <alignment horizontal="justify" vertical="top" wrapText="1"/>
    </xf>
    <xf numFmtId="0" fontId="20" fillId="0" borderId="0" xfId="0" applyFont="1" applyAlignment="1">
      <alignment horizontal="justify" vertical="top" wrapText="1"/>
    </xf>
    <xf numFmtId="0" fontId="14" fillId="8" borderId="0" xfId="0" applyFont="1" applyFill="1" applyAlignment="1">
      <alignment vertical="top" wrapText="1"/>
    </xf>
    <xf numFmtId="2" fontId="2" fillId="0" borderId="0" xfId="5" applyNumberFormat="1" applyFont="1" applyFill="1" applyAlignment="1">
      <alignment horizontal="center" vertical="top"/>
    </xf>
    <xf numFmtId="0" fontId="0" fillId="0" borderId="0" xfId="0" applyAlignment="1">
      <alignment horizontal="center" vertical="top"/>
    </xf>
    <xf numFmtId="2" fontId="2" fillId="0" borderId="0" xfId="5" applyNumberFormat="1" applyFont="1" applyFill="1" applyAlignment="1">
      <alignment horizontal="left" vertical="top"/>
    </xf>
    <xf numFmtId="0" fontId="0" fillId="0" borderId="0" xfId="0" applyAlignment="1">
      <alignment horizontal="left" vertical="top"/>
    </xf>
    <xf numFmtId="164" fontId="12" fillId="0" borderId="0" xfId="0" applyNumberFormat="1" applyFont="1" applyAlignment="1">
      <alignment horizontal="left" vertical="top" wrapText="1"/>
    </xf>
    <xf numFmtId="0" fontId="12" fillId="0" borderId="0" xfId="0" applyFont="1" applyAlignment="1">
      <alignment vertical="top"/>
    </xf>
    <xf numFmtId="0" fontId="5" fillId="0" borderId="0" xfId="0" applyFont="1" applyAlignment="1">
      <alignment horizontal="center" wrapText="1"/>
    </xf>
    <xf numFmtId="0" fontId="5" fillId="0" borderId="0" xfId="0" applyFont="1" applyAlignment="1">
      <alignment horizontal="center"/>
    </xf>
    <xf numFmtId="0" fontId="3" fillId="0" borderId="0" xfId="0" applyFont="1" applyAlignment="1">
      <alignment horizontal="left"/>
    </xf>
    <xf numFmtId="0" fontId="2" fillId="0" borderId="0" xfId="0" applyFont="1" applyAlignment="1">
      <alignment horizontal="justify" wrapText="1"/>
    </xf>
    <xf numFmtId="164" fontId="5" fillId="0" borderId="0" xfId="0" applyNumberFormat="1" applyFont="1" applyAlignment="1">
      <alignment horizontal="left" wrapText="1"/>
    </xf>
    <xf numFmtId="164" fontId="5" fillId="0" borderId="0" xfId="0" applyNumberFormat="1" applyFont="1" applyAlignment="1">
      <alignment horizontal="left"/>
    </xf>
    <xf numFmtId="0" fontId="5" fillId="0" borderId="0" xfId="0" applyFont="1" applyAlignment="1">
      <alignment horizontal="center" vertical="center"/>
    </xf>
    <xf numFmtId="0" fontId="21" fillId="0" borderId="0" xfId="5" applyNumberFormat="1" applyFont="1" applyFill="1" applyAlignment="1">
      <alignment horizontal="left" vertical="top" wrapText="1"/>
    </xf>
    <xf numFmtId="0" fontId="22" fillId="0" borderId="0" xfId="0" applyFont="1" applyAlignment="1">
      <alignment vertical="top" wrapText="1"/>
    </xf>
    <xf numFmtId="0" fontId="23" fillId="0" borderId="0" xfId="2" applyFont="1" applyAlignment="1">
      <alignment horizontal="left" vertical="top" wrapText="1"/>
    </xf>
    <xf numFmtId="0" fontId="24" fillId="0" borderId="0" xfId="0" applyFont="1" applyAlignment="1">
      <alignment vertical="top"/>
    </xf>
    <xf numFmtId="0" fontId="12" fillId="0" borderId="0" xfId="0" applyFont="1" applyAlignment="1">
      <alignment horizontal="justify" vertical="top" wrapText="1"/>
    </xf>
    <xf numFmtId="43" fontId="2" fillId="0" borderId="0" xfId="5" applyFont="1" applyAlignment="1">
      <alignment horizontal="center" vertical="top"/>
    </xf>
    <xf numFmtId="3" fontId="2" fillId="0" borderId="0" xfId="0" applyNumberFormat="1" applyFont="1" applyAlignment="1">
      <alignment horizontal="right" vertical="top"/>
    </xf>
    <xf numFmtId="3" fontId="2" fillId="0" borderId="0" xfId="5" applyNumberFormat="1" applyFont="1" applyFill="1" applyAlignment="1">
      <alignment horizontal="center" vertical="top"/>
    </xf>
    <xf numFmtId="0" fontId="2" fillId="0" borderId="0" xfId="0" applyFont="1" applyAlignment="1">
      <alignment horizontal="center" vertical="top"/>
    </xf>
    <xf numFmtId="0" fontId="5" fillId="7" borderId="0" xfId="0" applyFont="1" applyFill="1" applyAlignment="1">
      <alignment horizontal="center" vertical="center" wrapText="1"/>
    </xf>
    <xf numFmtId="0" fontId="2" fillId="0" borderId="0" xfId="0" applyFont="1" applyAlignment="1">
      <alignment horizontal="center"/>
    </xf>
    <xf numFmtId="0" fontId="3" fillId="0" borderId="0" xfId="0" applyFont="1" applyAlignment="1">
      <alignment horizontal="left" wrapText="1"/>
    </xf>
    <xf numFmtId="4" fontId="2" fillId="0" borderId="0" xfId="0" applyNumberFormat="1" applyFont="1" applyAlignment="1">
      <alignment horizontal="center"/>
    </xf>
    <xf numFmtId="4" fontId="2" fillId="0" borderId="0" xfId="5" applyNumberFormat="1" applyFont="1" applyFill="1" applyAlignment="1">
      <alignment horizontal="center"/>
    </xf>
    <xf numFmtId="0" fontId="2" fillId="0" borderId="0" xfId="0" applyFont="1" applyFill="1" applyAlignment="1">
      <alignment horizontal="center"/>
    </xf>
    <xf numFmtId="4" fontId="2" fillId="8" borderId="0" xfId="5" applyNumberFormat="1" applyFont="1" applyFill="1" applyAlignment="1">
      <alignment vertical="top"/>
    </xf>
    <xf numFmtId="164" fontId="3" fillId="0" borderId="0" xfId="5" applyNumberFormat="1" applyFont="1" applyFill="1" applyAlignment="1">
      <alignment horizontal="center" vertical="top"/>
    </xf>
    <xf numFmtId="164" fontId="2" fillId="0" borderId="0" xfId="5" applyNumberFormat="1" applyFont="1" applyFill="1" applyAlignment="1">
      <alignment horizontal="center" vertical="top"/>
    </xf>
    <xf numFmtId="2" fontId="2" fillId="0" borderId="0" xfId="5" applyNumberFormat="1" applyFont="1" applyFill="1" applyAlignment="1">
      <alignment horizontal="center"/>
    </xf>
    <xf numFmtId="0" fontId="2" fillId="0" borderId="0" xfId="0" applyFont="1" applyFill="1" applyAlignment="1">
      <alignment horizontal="left" wrapText="1"/>
    </xf>
    <xf numFmtId="4" fontId="2" fillId="0" borderId="0" xfId="5" applyNumberFormat="1" applyFont="1" applyFill="1" applyAlignment="1">
      <alignment horizontal="justify" vertical="top" wrapText="1"/>
    </xf>
    <xf numFmtId="0" fontId="2" fillId="0" borderId="0" xfId="0" applyFont="1" applyFill="1" applyAlignment="1">
      <alignment horizontal="left" vertical="top" wrapText="1"/>
    </xf>
    <xf numFmtId="0" fontId="3" fillId="0" borderId="0" xfId="0" applyFont="1" applyFill="1" applyAlignment="1">
      <alignment horizontal="left" wrapText="1"/>
    </xf>
    <xf numFmtId="0" fontId="2" fillId="0" borderId="0" xfId="0" applyFont="1" applyAlignment="1">
      <alignment horizontal="left" vertical="center" wrapText="1"/>
    </xf>
    <xf numFmtId="0" fontId="11" fillId="7" borderId="0" xfId="0" applyFont="1" applyFill="1" applyAlignment="1">
      <alignment horizontal="center" vertical="center"/>
    </xf>
    <xf numFmtId="0" fontId="2" fillId="0" borderId="0" xfId="0" applyFont="1" applyAlignment="1">
      <alignment horizontal="justify" vertical="top"/>
    </xf>
    <xf numFmtId="0" fontId="2" fillId="0" borderId="0" xfId="0" applyFont="1" applyAlignment="1">
      <alignment horizontal="left"/>
    </xf>
    <xf numFmtId="0" fontId="17" fillId="8" borderId="0" xfId="0" applyFont="1" applyFill="1" applyAlignment="1">
      <alignment horizontal="left" vertical="top" wrapText="1"/>
    </xf>
    <xf numFmtId="2" fontId="2" fillId="0" borderId="0" xfId="0" applyNumberFormat="1" applyFont="1" applyAlignment="1">
      <alignment vertical="top" wrapText="1"/>
    </xf>
    <xf numFmtId="2" fontId="2" fillId="0" borderId="0" xfId="0" applyNumberFormat="1" applyFont="1" applyAlignment="1">
      <alignment horizontal="right" vertical="top" wrapText="1"/>
    </xf>
    <xf numFmtId="0" fontId="3" fillId="8" borderId="0" xfId="0" applyFont="1" applyFill="1" applyAlignment="1">
      <alignment horizontal="left" wrapText="1"/>
    </xf>
  </cellXfs>
  <cellStyles count="6">
    <cellStyle name="Comma" xfId="5" builtinId="3"/>
    <cellStyle name="Hyperlink" xfId="2" builtinId="8"/>
    <cellStyle name="Normal" xfId="0" builtinId="0"/>
    <cellStyle name="Normal 18" xfId="3" xr:uid="{227A0613-9D59-497F-9BD5-B12D9A5C0604}"/>
    <cellStyle name="Per cent 2" xfId="4" xr:uid="{5F49139B-B451-4659-9C27-7696096E3C81}"/>
    <cellStyle name="Style 1" xfId="1" xr:uid="{00000000-0005-0000-0000-000003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18DE5"/>
      <color rgb="FFD31CF8"/>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479565</xdr:colOff>
      <xdr:row>19</xdr:row>
      <xdr:rowOff>47180</xdr:rowOff>
    </xdr:from>
    <xdr:to>
      <xdr:col>6</xdr:col>
      <xdr:colOff>41416</xdr:colOff>
      <xdr:row>47</xdr:row>
      <xdr:rowOff>117752</xdr:rowOff>
    </xdr:to>
    <xdr:pic>
      <xdr:nvPicPr>
        <xdr:cNvPr id="2" name="Picture 1">
          <a:extLst>
            <a:ext uri="{FF2B5EF4-FFF2-40B4-BE49-F238E27FC236}">
              <a16:creationId xmlns:a16="http://schemas.microsoft.com/office/drawing/2014/main" id="{95BEC2C2-6C12-41D6-B3B2-7B873F7D32DC}"/>
            </a:ext>
          </a:extLst>
        </xdr:cNvPr>
        <xdr:cNvPicPr>
          <a:picLocks noChangeAspect="1"/>
        </xdr:cNvPicPr>
      </xdr:nvPicPr>
      <xdr:blipFill>
        <a:blip xmlns:r="http://schemas.openxmlformats.org/officeDocument/2006/relationships" r:embed="rId1"/>
        <a:stretch>
          <a:fillRect/>
        </a:stretch>
      </xdr:blipFill>
      <xdr:spPr>
        <a:xfrm>
          <a:off x="479565" y="4015930"/>
          <a:ext cx="6248824" cy="56238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ebecca Pitcher" id="{9FED604B-8C36-4708-ADA2-C333BC2CB6ED}" userId="S::Rebecca.Pitcher@newark-sherwooddc.gov.uk::4d093493-59e4-4043-9b65-403a215cdfd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42" dT="2025-10-24T13:48:46.63" personId="{9FED604B-8C36-4708-ADA2-C333BC2CB6ED}" id="{13387AA7-59F7-4205-ABA4-4602206EB720}">
    <text xml:space="preserve">25.26:
2 Hours Admin for ENVIRONMENTAL SERVICES OFFICER A11002 - 
NS09 (£23.15 per hour as at 25.10.24 with 5% on 23.24) £46.30 rounded down to £46.00
</text>
  </threadedComment>
  <threadedComment ref="D42" dT="2025-10-24T13:52:43.85" personId="{9FED604B-8C36-4708-ADA2-C333BC2CB6ED}" id="{FAA13C48-E1C2-4CC0-BED0-0A1EA1CC67A5}" parentId="{13387AA7-59F7-4205-ABA4-4602206EB720}">
    <text xml:space="preserve">24.99 x2 for 26.27 - £50ph
</text>
  </threadedComment>
  <threadedComment ref="D46" dT="2025-10-24T13:53:58.21" personId="{9FED604B-8C36-4708-ADA2-C333BC2CB6ED}" id="{E5EC0762-33CC-4D6C-A487-D7BC9D5B0A10}">
    <text xml:space="preserve">Agreed by Matt Finch/Simon Forde
</text>
  </threadedComment>
  <threadedComment ref="D67" dT="2025-10-24T14:39:16.52" personId="{9FED604B-8C36-4708-ADA2-C333BC2CB6ED}" id="{BBC8DC99-D944-4154-9ADD-2D1C72AB35E0}">
    <text>Hourly overhead rate saved in Acsupser</text>
  </threadedComment>
  <threadedComment ref="D67" dT="2025-10-29T11:45:04.62" personId="{9FED604B-8C36-4708-ADA2-C333BC2CB6ED}" id="{31BD082C-4489-4701-A1D2-DABD7F9FE3BD}" parentId="{BBC8DC99-D944-4154-9ADD-2D1C72AB35E0}">
    <text>£60 per hour plus a 25% 
mark up for commercialised income</text>
  </threadedComment>
  <threadedComment ref="D70" dT="2025-10-24T14:39:16.52" personId="{9FED604B-8C36-4708-ADA2-C333BC2CB6ED}" id="{49A70DCD-F07B-439C-91F9-E1E63A078ABA}">
    <text>Hourly overhead rate saved in Acsupser</text>
  </threadedComment>
  <threadedComment ref="D70" dT="2025-10-24T14:45:38.68" personId="{9FED604B-8C36-4708-ADA2-C333BC2CB6ED}" id="{9A719A6F-8C4B-40C8-8754-22C5537E22BF}" parentId="{49A70DCD-F07B-439C-91F9-E1E63A078ABA}">
    <text xml:space="preserve">Average hourly rate of A11104 x2 hours
</text>
  </threadedComment>
  <threadedComment ref="D70" dT="2025-10-31T14:24:59.67" personId="{9FED604B-8C36-4708-ADA2-C333BC2CB6ED}" id="{CED4CB10-000D-4D81-A358-66395BB596DB}" parentId="{49A70DCD-F07B-439C-91F9-E1E63A078ABA}">
    <text xml:space="preserve">Reflects the hourly overhead rate calculated for electrical and cleansing x2 hours
</text>
  </threadedComment>
  <threadedComment ref="D78" dT="2025-10-24T14:39:16.52" personId="{9FED604B-8C36-4708-ADA2-C333BC2CB6ED}" id="{FCE34620-D91D-4432-A337-CF9468C32A68}">
    <text>Hourly overhead rate saved in Acsupser</text>
  </threadedComment>
  <threadedComment ref="D78" dT="2025-10-29T11:42:20.28" personId="{9FED604B-8C36-4708-ADA2-C333BC2CB6ED}" id="{437965AF-B476-452F-988E-6799CE96122F}" parentId="{FCE34620-D91D-4432-A337-CF9468C32A68}">
    <text>£60 per hour plus a 25% mark up for commercialised income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 Id="rId4" Type="http://schemas.microsoft.com/office/2017/10/relationships/threadedComment" Target="../threadedComments/threadedComment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ov.uk/guidance/fees-for-planning-applications"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ewark-sherwooddc.gov.uk/pre-applicationadvic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newark-sherwooddc.gov.uk/streetname/"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publicaccess.newark-sherwooddc.gov.uk/online-application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C2E9D-13D0-4EDC-844F-76C43235D0B2}">
  <sheetPr>
    <tabColor rgb="FFFF0000"/>
  </sheetPr>
  <dimension ref="A1:I40"/>
  <sheetViews>
    <sheetView showGridLines="0" zoomScale="90" zoomScaleNormal="90" workbookViewId="0">
      <pane ySplit="3" topLeftCell="A10" activePane="bottomLeft" state="frozen"/>
      <selection sqref="A1:G2"/>
      <selection pane="bottomLeft" activeCell="E24" sqref="E24"/>
    </sheetView>
  </sheetViews>
  <sheetFormatPr defaultColWidth="9.140625" defaultRowHeight="15" x14ac:dyDescent="0.25"/>
  <cols>
    <col min="1" max="1" width="9.140625" style="6"/>
    <col min="2" max="3" width="14.140625" style="6" customWidth="1"/>
    <col min="4" max="4" width="42.42578125" style="6" customWidth="1"/>
    <col min="5" max="5" width="57.42578125" style="6" bestFit="1" customWidth="1"/>
    <col min="6" max="6" width="20.140625" style="6" customWidth="1"/>
    <col min="7" max="7" width="38.140625" style="6" bestFit="1" customWidth="1"/>
    <col min="8" max="8" width="44.85546875" style="6" bestFit="1" customWidth="1"/>
    <col min="9" max="9" width="118.5703125" style="6" bestFit="1" customWidth="1"/>
    <col min="10" max="16384" width="9.140625" style="6"/>
  </cols>
  <sheetData>
    <row r="1" spans="1:9" x14ac:dyDescent="0.25">
      <c r="A1" s="5" t="s">
        <v>194</v>
      </c>
      <c r="E1" s="7"/>
      <c r="I1" s="8"/>
    </row>
    <row r="2" spans="1:9" x14ac:dyDescent="0.25">
      <c r="C2" s="9"/>
      <c r="D2" s="9"/>
      <c r="F2" s="9"/>
      <c r="G2" s="9"/>
      <c r="H2" s="9"/>
    </row>
    <row r="3" spans="1:9" ht="30" x14ac:dyDescent="0.25">
      <c r="A3" s="10" t="s">
        <v>195</v>
      </c>
      <c r="B3" s="10" t="s">
        <v>196</v>
      </c>
      <c r="C3" s="10" t="s">
        <v>197</v>
      </c>
      <c r="D3" s="10" t="s">
        <v>198</v>
      </c>
      <c r="E3" s="10" t="s">
        <v>199</v>
      </c>
      <c r="F3" s="10" t="s">
        <v>200</v>
      </c>
      <c r="G3" s="10" t="s">
        <v>201</v>
      </c>
      <c r="H3" s="10" t="s">
        <v>202</v>
      </c>
      <c r="I3" s="6" t="s">
        <v>452</v>
      </c>
    </row>
    <row r="4" spans="1:9" x14ac:dyDescent="0.25">
      <c r="A4" s="11">
        <f>ROW(A4)-ROW($A$4)+1</f>
        <v>1</v>
      </c>
      <c r="B4" s="11" t="s">
        <v>203</v>
      </c>
      <c r="C4" s="12" t="str">
        <f>HYPERLINK("#'"&amp;B4&amp;"'!A1",B4)</f>
        <v>Index</v>
      </c>
      <c r="D4" s="11" t="str">
        <f ca="1">IFERROR(INDIRECT(CONCATENATE("'", B4, "'!A1")), "")</f>
        <v>Appendices in Fees and Charges file</v>
      </c>
      <c r="E4" s="11"/>
      <c r="F4" s="11"/>
      <c r="G4" s="11"/>
      <c r="H4" s="11"/>
    </row>
    <row r="5" spans="1:9" x14ac:dyDescent="0.25">
      <c r="A5" s="11">
        <f t="shared" ref="A5:A27" si="0">ROW(A5)-ROW($A$4)+1</f>
        <v>2</v>
      </c>
      <c r="B5" s="11" t="s">
        <v>204</v>
      </c>
      <c r="C5" s="12" t="str">
        <f t="shared" ref="C5:C26" si="1">HYPERLINK("#'"&amp;B5&amp;"'!A1",B5)</f>
        <v>Appendix C1</v>
      </c>
      <c r="D5" s="13" t="str">
        <f ca="1">IFERROR(INDIRECT(CONCATENATE("'", B5, "'!A1")), "")</f>
        <v>PORTFOLIO: SUSTAINABLE ECONOMIC DEVELOPMENT</v>
      </c>
      <c r="E5" s="22" t="s">
        <v>205</v>
      </c>
      <c r="F5" s="11" t="s">
        <v>206</v>
      </c>
      <c r="G5" s="11" t="s">
        <v>207</v>
      </c>
      <c r="H5" s="11" t="s">
        <v>208</v>
      </c>
      <c r="I5" s="14" t="str">
        <f>HYPERLINK("\\File-p-fs01\data\NSDCShared\planshare\ACCOUNTANTS - Budgets and Budget Monitoring\Planning Development - LH\Budget Setting\")</f>
        <v>\\File-p-fs01\data\NSDCShared\planshare\ACCOUNTANTS - Budgets and Budget Monitoring\Planning Development - LH\Budget Setting\</v>
      </c>
    </row>
    <row r="6" spans="1:9" x14ac:dyDescent="0.25">
      <c r="A6" s="11">
        <f t="shared" si="0"/>
        <v>3</v>
      </c>
      <c r="B6" s="11" t="s">
        <v>209</v>
      </c>
      <c r="C6" s="12" t="str">
        <f t="shared" si="1"/>
        <v>Appendix C2</v>
      </c>
      <c r="D6" s="18" t="str">
        <f t="shared" ref="D6:D26" ca="1" si="2">IFERROR(INDIRECT(CONCATENATE("'", B6, "'!A1")), "")</f>
        <v>PART B - PLANNING AND PLANNING POLICY DISCRETIONARY CHARGES</v>
      </c>
      <c r="E6" s="22" t="s">
        <v>205</v>
      </c>
      <c r="F6" s="11" t="s">
        <v>206</v>
      </c>
      <c r="G6" s="11" t="s">
        <v>207</v>
      </c>
      <c r="H6" s="11" t="s">
        <v>208</v>
      </c>
      <c r="I6" s="14" t="str">
        <f t="shared" ref="I6:I8" si="3">HYPERLINK("\\File-p-fs01\data\NSDCShared\planshare\ACCOUNTANTS - Budgets and Budget Monitoring\Planning Development - LH\Budget Setting\")</f>
        <v>\\File-p-fs01\data\NSDCShared\planshare\ACCOUNTANTS - Budgets and Budget Monitoring\Planning Development - LH\Budget Setting\</v>
      </c>
    </row>
    <row r="7" spans="1:9" x14ac:dyDescent="0.25">
      <c r="A7" s="11">
        <f t="shared" si="0"/>
        <v>4</v>
      </c>
      <c r="B7" s="11" t="s">
        <v>210</v>
      </c>
      <c r="C7" s="12" t="str">
        <f>HYPERLINK("#'"&amp;B7&amp;"'!A1",B7)</f>
        <v>Appendix C3</v>
      </c>
      <c r="D7" s="13" t="str">
        <f ca="1">IFERROR(INDIRECT(CONCATENATE("'", B7, "'!A1")), "")</f>
        <v>PART C - LAND CHARGES DISCRETIONARY CHARGES</v>
      </c>
      <c r="E7" s="22" t="s">
        <v>205</v>
      </c>
      <c r="F7" s="11" t="s">
        <v>206</v>
      </c>
      <c r="G7" s="11" t="s">
        <v>207</v>
      </c>
      <c r="H7" s="11" t="s">
        <v>208</v>
      </c>
      <c r="I7" s="14" t="str">
        <f t="shared" si="3"/>
        <v>\\File-p-fs01\data\NSDCShared\planshare\ACCOUNTANTS - Budgets and Budget Monitoring\Planning Development - LH\Budget Setting\</v>
      </c>
    </row>
    <row r="8" spans="1:9" x14ac:dyDescent="0.25">
      <c r="A8" s="11">
        <f t="shared" si="0"/>
        <v>5</v>
      </c>
      <c r="B8" s="11" t="s">
        <v>211</v>
      </c>
      <c r="C8" s="12" t="str">
        <f>HYPERLINK("#'"&amp;B8&amp;"'!A1",B8)</f>
        <v>Appendix C4</v>
      </c>
      <c r="D8" s="13" t="str">
        <f ca="1">IFERROR(INDIRECT(CONCATENATE("'", B8, "'!A1")), "")</f>
        <v>PART D - STREET NAMING AND NUMBERING DISCRETIONARY CHARGES</v>
      </c>
      <c r="E8" s="22" t="s">
        <v>205</v>
      </c>
      <c r="F8" s="11" t="s">
        <v>206</v>
      </c>
      <c r="G8" s="11" t="s">
        <v>207</v>
      </c>
      <c r="H8" s="11" t="s">
        <v>208</v>
      </c>
      <c r="I8" s="14" t="str">
        <f t="shared" si="3"/>
        <v>\\File-p-fs01\data\NSDCShared\planshare\ACCOUNTANTS - Budgets and Budget Monitoring\Planning Development - LH\Budget Setting\</v>
      </c>
    </row>
    <row r="9" spans="1:9" x14ac:dyDescent="0.25">
      <c r="A9" s="11">
        <f t="shared" si="0"/>
        <v>6</v>
      </c>
      <c r="B9" s="11" t="s">
        <v>212</v>
      </c>
      <c r="C9" s="12" t="str">
        <f t="shared" si="1"/>
        <v>Appendix C5</v>
      </c>
      <c r="D9" s="13" t="str">
        <f t="shared" ca="1" si="2"/>
        <v>PART E - DEPARTMENTAL SERVICE CHARGES (DISCRETIONARY CHARGES)</v>
      </c>
      <c r="E9" s="22" t="s">
        <v>205</v>
      </c>
      <c r="F9" s="11" t="s">
        <v>206</v>
      </c>
      <c r="G9" s="11" t="s">
        <v>207</v>
      </c>
      <c r="H9" s="11" t="s">
        <v>208</v>
      </c>
    </row>
    <row r="10" spans="1:9" x14ac:dyDescent="0.25">
      <c r="A10" s="11">
        <v>7</v>
      </c>
      <c r="B10" s="11" t="s">
        <v>697</v>
      </c>
      <c r="C10" s="12" t="str">
        <f t="shared" si="1"/>
        <v>Appendix C5A</v>
      </c>
      <c r="D10" s="13" t="str">
        <f t="shared" ca="1" si="2"/>
        <v>PART F - PLANNING POLICY DISCRETIONARY CHARGES</v>
      </c>
      <c r="E10" s="22" t="s">
        <v>205</v>
      </c>
      <c r="F10" s="11" t="s">
        <v>206</v>
      </c>
      <c r="G10" s="11" t="s">
        <v>207</v>
      </c>
      <c r="H10" s="11" t="s">
        <v>208</v>
      </c>
    </row>
    <row r="11" spans="1:9" x14ac:dyDescent="0.25">
      <c r="A11" s="11">
        <f t="shared" si="0"/>
        <v>8</v>
      </c>
      <c r="B11" s="11" t="s">
        <v>217</v>
      </c>
      <c r="C11" s="12" t="str">
        <f>HYPERLINK("#'"&amp;B11&amp;"'!A1",B11)</f>
        <v>Appendix C6</v>
      </c>
      <c r="D11" s="13" t="str">
        <f ca="1">IFERROR(INDIRECT(CONCATENATE("'", B11, "'!A1")), "")</f>
        <v>PORTFOLIO: HERITAGE, CULTURE AND THE ARTS</v>
      </c>
      <c r="E11" s="13" t="s">
        <v>213</v>
      </c>
      <c r="F11" s="11" t="s">
        <v>214</v>
      </c>
      <c r="G11" s="11" t="s">
        <v>215</v>
      </c>
      <c r="H11" s="11" t="s">
        <v>216</v>
      </c>
    </row>
    <row r="12" spans="1:9" x14ac:dyDescent="0.25">
      <c r="A12" s="11">
        <f t="shared" si="0"/>
        <v>9</v>
      </c>
      <c r="B12" s="11" t="s">
        <v>219</v>
      </c>
      <c r="C12" s="12" t="str">
        <f t="shared" si="1"/>
        <v>Appendix C7</v>
      </c>
      <c r="D12" s="13" t="str">
        <f t="shared" ca="1" si="2"/>
        <v>PORTFOLIO: PUBLIC PROTECTION AND COMMUNITY RELATIONS</v>
      </c>
      <c r="E12" s="15" t="s">
        <v>545</v>
      </c>
      <c r="F12" s="11" t="s">
        <v>214</v>
      </c>
      <c r="G12" s="11" t="s">
        <v>215</v>
      </c>
      <c r="H12" s="11" t="s">
        <v>218</v>
      </c>
    </row>
    <row r="13" spans="1:9" x14ac:dyDescent="0.25">
      <c r="A13" s="11">
        <f t="shared" si="0"/>
        <v>10</v>
      </c>
      <c r="B13" s="11" t="s">
        <v>220</v>
      </c>
      <c r="C13" s="12" t="str">
        <f>HYPERLINK("#'"&amp;B13&amp;"'!A1",B13)</f>
        <v>Appendix C8</v>
      </c>
      <c r="D13" s="13" t="str">
        <f ca="1">IFERROR(INDIRECT(CONCATENATE("'", B13, "'!A1")), "")</f>
        <v>PORTFOLIO: PUBLIC PROTECTION AND COMMUNITY RELATIONS</v>
      </c>
      <c r="E13" s="15" t="s">
        <v>545</v>
      </c>
      <c r="F13" s="11" t="s">
        <v>214</v>
      </c>
      <c r="G13" s="11" t="s">
        <v>215</v>
      </c>
      <c r="H13" s="11" t="s">
        <v>218</v>
      </c>
    </row>
    <row r="14" spans="1:9" x14ac:dyDescent="0.25">
      <c r="A14" s="11">
        <f t="shared" si="0"/>
        <v>11</v>
      </c>
      <c r="B14" s="11" t="s">
        <v>221</v>
      </c>
      <c r="C14" s="12" t="str">
        <f t="shared" si="1"/>
        <v>Appendix C9</v>
      </c>
      <c r="D14" s="13" t="str">
        <f t="shared" ca="1" si="2"/>
        <v>PORTFOLIO: PUBLIC PROTECTION AND COMMUNITY RELATIONS</v>
      </c>
      <c r="E14" s="15" t="s">
        <v>545</v>
      </c>
      <c r="F14" s="11" t="s">
        <v>214</v>
      </c>
      <c r="G14" s="11" t="s">
        <v>215</v>
      </c>
      <c r="H14" s="11" t="s">
        <v>218</v>
      </c>
    </row>
    <row r="15" spans="1:9" x14ac:dyDescent="0.25">
      <c r="A15" s="11">
        <f t="shared" si="0"/>
        <v>12</v>
      </c>
      <c r="B15" s="11" t="s">
        <v>222</v>
      </c>
      <c r="C15" s="12" t="str">
        <f t="shared" si="1"/>
        <v>Appendix C10</v>
      </c>
      <c r="D15" s="13" t="str">
        <f t="shared" ca="1" si="2"/>
        <v>PORTFOLIO: PUBLIC PROTECTION AND COMMUNITY RELATIONS</v>
      </c>
      <c r="E15" s="15" t="s">
        <v>545</v>
      </c>
      <c r="F15" s="11" t="s">
        <v>214</v>
      </c>
      <c r="G15" s="11" t="s">
        <v>215</v>
      </c>
      <c r="H15" s="11" t="s">
        <v>218</v>
      </c>
    </row>
    <row r="16" spans="1:9" x14ac:dyDescent="0.25">
      <c r="A16" s="11">
        <f t="shared" si="0"/>
        <v>13</v>
      </c>
      <c r="B16" s="11" t="s">
        <v>223</v>
      </c>
      <c r="C16" s="12" t="str">
        <f t="shared" si="1"/>
        <v>Appendix C11</v>
      </c>
      <c r="D16" s="13" t="str">
        <f t="shared" ca="1" si="2"/>
        <v>PORTFOLIO: PUBLIC PROTECTION AND COMMUNITY RELATIONS</v>
      </c>
      <c r="E16" s="15" t="s">
        <v>545</v>
      </c>
      <c r="F16" s="11" t="s">
        <v>214</v>
      </c>
      <c r="G16" s="11" t="s">
        <v>215</v>
      </c>
      <c r="H16" s="11" t="s">
        <v>218</v>
      </c>
    </row>
    <row r="17" spans="1:8" x14ac:dyDescent="0.25">
      <c r="A17" s="11">
        <f t="shared" si="0"/>
        <v>14</v>
      </c>
      <c r="B17" s="11" t="s">
        <v>224</v>
      </c>
      <c r="C17" s="12" t="str">
        <f>HYPERLINK("#'"&amp;B17&amp;"'!A1",B17)</f>
        <v>Appendix C12</v>
      </c>
      <c r="D17" s="13"/>
      <c r="E17" s="15" t="s">
        <v>545</v>
      </c>
      <c r="F17" s="11" t="s">
        <v>214</v>
      </c>
      <c r="G17" s="11" t="s">
        <v>215</v>
      </c>
      <c r="H17" s="11" t="s">
        <v>225</v>
      </c>
    </row>
    <row r="18" spans="1:8" x14ac:dyDescent="0.25">
      <c r="A18" s="11">
        <f t="shared" si="0"/>
        <v>15</v>
      </c>
      <c r="B18" s="11" t="s">
        <v>226</v>
      </c>
      <c r="C18" s="12" t="str">
        <f>HYPERLINK("#'"&amp;B18&amp;"'!A1",B18)</f>
        <v>Appendix C13</v>
      </c>
      <c r="D18" s="13" t="str">
        <f ca="1">IFERROR(INDIRECT(CONCATENATE("'", B18, "'!A1")), "")</f>
        <v>PORTFOLIO:CLIMATE AND THE ENVIRONMENT</v>
      </c>
      <c r="E18" s="235" t="s">
        <v>546</v>
      </c>
      <c r="F18" s="11" t="s">
        <v>214</v>
      </c>
      <c r="G18" s="11" t="s">
        <v>215</v>
      </c>
      <c r="H18" s="11" t="s">
        <v>225</v>
      </c>
    </row>
    <row r="19" spans="1:8" x14ac:dyDescent="0.25">
      <c r="A19" s="11">
        <f t="shared" si="0"/>
        <v>16</v>
      </c>
      <c r="B19" s="11" t="s">
        <v>227</v>
      </c>
      <c r="C19" s="12" t="str">
        <f t="shared" si="1"/>
        <v>Appendix C14</v>
      </c>
      <c r="D19" s="13" t="str">
        <f t="shared" ca="1" si="2"/>
        <v>PORTFOLIO: HEALTH, WELLBEING AND LEISURE</v>
      </c>
      <c r="E19" s="16" t="s">
        <v>228</v>
      </c>
      <c r="F19" s="11" t="s">
        <v>214</v>
      </c>
      <c r="G19" s="11" t="s">
        <v>215</v>
      </c>
      <c r="H19" s="11" t="s">
        <v>225</v>
      </c>
    </row>
    <row r="20" spans="1:8" x14ac:dyDescent="0.25">
      <c r="A20" s="11">
        <f t="shared" si="0"/>
        <v>17</v>
      </c>
      <c r="B20" s="11" t="s">
        <v>232</v>
      </c>
      <c r="C20" s="12" t="str">
        <f>HYPERLINK("#'"&amp;B20&amp;"'!A1",B20)</f>
        <v>Appendix C15</v>
      </c>
      <c r="D20" s="18" t="str">
        <f ca="1">IFERROR(INDIRECT(CONCATENATE("'", B20, "'!A1")), "")</f>
        <v>PORTFOLIO: STRATEGY, PERFORMANCE AND FINANCE</v>
      </c>
      <c r="E20" s="22" t="s">
        <v>233</v>
      </c>
      <c r="F20" s="22" t="s">
        <v>229</v>
      </c>
      <c r="G20" s="11" t="s">
        <v>230</v>
      </c>
      <c r="H20" s="11" t="s">
        <v>231</v>
      </c>
    </row>
    <row r="21" spans="1:8" x14ac:dyDescent="0.25">
      <c r="A21" s="11">
        <f t="shared" si="0"/>
        <v>18</v>
      </c>
      <c r="B21" s="11" t="s">
        <v>234</v>
      </c>
      <c r="C21" s="12" t="str">
        <f>HYPERLINK("#'"&amp;B21&amp;"'!A1",B21)</f>
        <v>Appendix C16</v>
      </c>
      <c r="D21" s="18" t="str">
        <f ca="1">IFERROR(INDIRECT(CONCATENATE("'", B21, "'!A1")), "")</f>
        <v>PORTFOLIO: STRATEGY, PERFORMANCE AND FINANCE</v>
      </c>
      <c r="E21" s="22" t="s">
        <v>233</v>
      </c>
      <c r="F21" s="22" t="s">
        <v>229</v>
      </c>
      <c r="G21" s="11" t="s">
        <v>230</v>
      </c>
      <c r="H21" s="11" t="s">
        <v>231</v>
      </c>
    </row>
    <row r="22" spans="1:8" x14ac:dyDescent="0.25">
      <c r="A22" s="11">
        <f t="shared" si="0"/>
        <v>19</v>
      </c>
      <c r="B22" s="11" t="s">
        <v>235</v>
      </c>
      <c r="C22" s="12" t="str">
        <f t="shared" si="1"/>
        <v>Appendix C17</v>
      </c>
      <c r="D22" s="18" t="str">
        <f t="shared" ca="1" si="2"/>
        <v>PORTFOLIO: STRATEGY, PERFORMANCE AND FINANCE</v>
      </c>
      <c r="E22" s="22" t="s">
        <v>233</v>
      </c>
      <c r="F22" s="22" t="s">
        <v>229</v>
      </c>
      <c r="G22" s="11" t="s">
        <v>230</v>
      </c>
      <c r="H22" s="11" t="s">
        <v>231</v>
      </c>
    </row>
    <row r="23" spans="1:8" x14ac:dyDescent="0.25">
      <c r="A23" s="11">
        <f t="shared" si="0"/>
        <v>20</v>
      </c>
      <c r="B23" s="11" t="s">
        <v>236</v>
      </c>
      <c r="C23" s="12" t="str">
        <f t="shared" si="1"/>
        <v>Appendix C18</v>
      </c>
      <c r="D23" s="18" t="str">
        <f t="shared" ca="1" si="2"/>
        <v/>
      </c>
      <c r="E23" s="22" t="s">
        <v>233</v>
      </c>
      <c r="F23" s="22" t="s">
        <v>229</v>
      </c>
      <c r="G23" s="11" t="s">
        <v>230</v>
      </c>
      <c r="H23" s="11" t="s">
        <v>231</v>
      </c>
    </row>
    <row r="24" spans="1:8" x14ac:dyDescent="0.25">
      <c r="A24" s="11">
        <f t="shared" si="0"/>
        <v>21</v>
      </c>
      <c r="B24" s="11" t="s">
        <v>237</v>
      </c>
      <c r="C24" s="12" t="str">
        <f t="shared" si="1"/>
        <v>Appendix C19</v>
      </c>
      <c r="D24" s="18" t="str">
        <f t="shared" ca="1" si="2"/>
        <v>PORTFOLIO: STRATEGY, PERFORMANCE AND FINANCE</v>
      </c>
      <c r="E24" s="22" t="s">
        <v>233</v>
      </c>
      <c r="F24" s="22" t="s">
        <v>229</v>
      </c>
      <c r="G24" s="11" t="s">
        <v>230</v>
      </c>
      <c r="H24" s="11" t="s">
        <v>238</v>
      </c>
    </row>
    <row r="25" spans="1:8" x14ac:dyDescent="0.25">
      <c r="A25" s="11">
        <f t="shared" si="0"/>
        <v>22</v>
      </c>
      <c r="B25" s="11" t="s">
        <v>239</v>
      </c>
      <c r="C25" s="12" t="str">
        <f t="shared" si="1"/>
        <v>Appendix C20</v>
      </c>
      <c r="D25" s="18" t="str">
        <f t="shared" ca="1" si="2"/>
        <v>Legal</v>
      </c>
      <c r="E25" s="22" t="s">
        <v>233</v>
      </c>
      <c r="F25" s="22" t="s">
        <v>459</v>
      </c>
      <c r="G25" s="6" t="s">
        <v>544</v>
      </c>
      <c r="H25" s="6" t="s">
        <v>243</v>
      </c>
    </row>
    <row r="26" spans="1:8" x14ac:dyDescent="0.25">
      <c r="A26" s="11">
        <f t="shared" si="0"/>
        <v>23</v>
      </c>
      <c r="B26" s="11" t="s">
        <v>241</v>
      </c>
      <c r="C26" s="12" t="str">
        <f t="shared" si="1"/>
        <v>Appendix C21</v>
      </c>
      <c r="D26" s="18" t="str">
        <f t="shared" ca="1" si="2"/>
        <v>PORTFOLIO: HOUSING</v>
      </c>
      <c r="E26" s="22" t="s">
        <v>552</v>
      </c>
      <c r="F26" s="22" t="s">
        <v>460</v>
      </c>
      <c r="G26" s="11" t="s">
        <v>240</v>
      </c>
      <c r="H26" s="11" t="s">
        <v>594</v>
      </c>
    </row>
    <row r="27" spans="1:8" x14ac:dyDescent="0.25">
      <c r="A27" s="11">
        <f t="shared" si="0"/>
        <v>24</v>
      </c>
      <c r="B27" s="11" t="s">
        <v>242</v>
      </c>
      <c r="C27" s="12" t="str">
        <f>HYPERLINK("#'"&amp;B27&amp;"'!A1",B27)</f>
        <v>Appendix C22</v>
      </c>
      <c r="D27" s="18" t="str">
        <f ca="1">IFERROR(INDIRECT(CONCATENATE("'", B27, "'!A1")), "")</f>
        <v>PORTFOLIO: HOUSING</v>
      </c>
      <c r="E27" s="22" t="s">
        <v>552</v>
      </c>
      <c r="F27" s="22" t="s">
        <v>460</v>
      </c>
      <c r="G27" s="11" t="s">
        <v>240</v>
      </c>
      <c r="H27" s="11" t="s">
        <v>594</v>
      </c>
    </row>
    <row r="28" spans="1:8" x14ac:dyDescent="0.25">
      <c r="A28" s="6">
        <v>24</v>
      </c>
      <c r="B28" s="6" t="s">
        <v>244</v>
      </c>
      <c r="C28" s="14" t="str">
        <f>HYPERLINK("#'"&amp;B28&amp;"'!A1",B28)</f>
        <v>Appendix C23</v>
      </c>
      <c r="D28" s="19" t="str">
        <f ca="1">IFERROR(INDIRECT(CONCATENATE("'", B28, "'!A1")), "")</f>
        <v>PORTFOLIO: STRATEGY, PERFORMANCE AND FINANCE</v>
      </c>
      <c r="E28" s="22" t="s">
        <v>233</v>
      </c>
      <c r="F28" s="22" t="s">
        <v>229</v>
      </c>
      <c r="G28" s="11" t="s">
        <v>230</v>
      </c>
      <c r="H28" s="11"/>
    </row>
    <row r="32" spans="1:8" x14ac:dyDescent="0.25">
      <c r="D32" s="19" t="s">
        <v>245</v>
      </c>
    </row>
    <row r="33" spans="4:5" x14ac:dyDescent="0.25">
      <c r="D33" s="234" t="s">
        <v>246</v>
      </c>
    </row>
    <row r="34" spans="4:5" x14ac:dyDescent="0.25">
      <c r="D34" s="20" t="s">
        <v>251</v>
      </c>
      <c r="E34" s="21" t="s">
        <v>252</v>
      </c>
    </row>
    <row r="35" spans="4:5" x14ac:dyDescent="0.25">
      <c r="D35" s="17" t="s">
        <v>247</v>
      </c>
      <c r="E35" s="204" t="s">
        <v>649</v>
      </c>
    </row>
    <row r="36" spans="4:5" x14ac:dyDescent="0.25">
      <c r="D36" s="17" t="s">
        <v>536</v>
      </c>
      <c r="E36" s="204"/>
    </row>
    <row r="37" spans="4:5" x14ac:dyDescent="0.25">
      <c r="D37" s="17" t="s">
        <v>249</v>
      </c>
      <c r="E37" s="204"/>
    </row>
    <row r="38" spans="4:5" x14ac:dyDescent="0.25">
      <c r="D38" s="17" t="s">
        <v>248</v>
      </c>
      <c r="E38" s="204"/>
    </row>
    <row r="39" spans="4:5" x14ac:dyDescent="0.25">
      <c r="D39" s="17" t="s">
        <v>250</v>
      </c>
      <c r="E39" s="204"/>
    </row>
    <row r="40" spans="4:5" x14ac:dyDescent="0.25">
      <c r="E40" s="205"/>
    </row>
  </sheetData>
  <autoFilter ref="A3:F28" xr:uid="{00000000-0009-0000-0000-000000000000}"/>
  <pageMargins left="0.70866141732283472" right="0.70866141732283472" top="0.74803149606299213" bottom="0.74803149606299213" header="0.31496062992125984" footer="0.31496062992125984"/>
  <pageSetup paperSize="9" orientation="landscape" r:id="rId1"/>
  <headerFooter>
    <oddHeader>&amp;R&amp;"-,Bold"&amp;A</oddHeader>
    <oddFooter>&amp;R&amp;9Page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7" tint="0.59999389629810485"/>
    <pageSetUpPr fitToPage="1"/>
  </sheetPr>
  <dimension ref="A1:G66"/>
  <sheetViews>
    <sheetView showGridLines="0" view="pageBreakPreview" zoomScale="90" zoomScaleNormal="90" zoomScaleSheetLayoutView="90" zoomScalePageLayoutView="75" workbookViewId="0">
      <selection activeCell="A11" sqref="A11:G11"/>
    </sheetView>
  </sheetViews>
  <sheetFormatPr defaultColWidth="9.140625" defaultRowHeight="15.75" x14ac:dyDescent="0.25"/>
  <cols>
    <col min="1" max="2" width="11.28515625" style="25" customWidth="1"/>
    <col min="3" max="3" width="61.5703125" style="25" customWidth="1"/>
    <col min="4" max="4" width="13" style="25" customWidth="1"/>
    <col min="5" max="5" width="10.140625" style="25" customWidth="1"/>
    <col min="6" max="6" width="10.28515625" style="25" customWidth="1"/>
    <col min="7" max="16384" width="9.140625" style="25"/>
  </cols>
  <sheetData>
    <row r="1" spans="1:7" x14ac:dyDescent="0.25">
      <c r="A1" s="414" t="s">
        <v>732</v>
      </c>
      <c r="B1" s="414"/>
      <c r="C1" s="414"/>
      <c r="D1" s="414"/>
      <c r="E1" s="414"/>
      <c r="F1" s="414"/>
      <c r="G1" s="414"/>
    </row>
    <row r="2" spans="1:7" x14ac:dyDescent="0.25">
      <c r="A2" s="414"/>
      <c r="B2" s="414"/>
      <c r="C2" s="414"/>
      <c r="D2" s="414"/>
      <c r="E2" s="414"/>
      <c r="F2" s="414"/>
      <c r="G2" s="414"/>
    </row>
    <row r="3" spans="1:7" x14ac:dyDescent="0.25">
      <c r="A3" s="39"/>
      <c r="B3" s="39"/>
      <c r="C3" s="39"/>
      <c r="D3" s="39"/>
      <c r="E3" s="39"/>
      <c r="F3" s="39"/>
      <c r="G3" s="39"/>
    </row>
    <row r="4" spans="1:7" ht="15.6" customHeight="1" x14ac:dyDescent="0.25">
      <c r="A4" s="415" t="s">
        <v>277</v>
      </c>
      <c r="B4" s="415"/>
      <c r="C4" s="415"/>
      <c r="D4" s="415"/>
      <c r="E4" s="415"/>
      <c r="F4" s="415"/>
      <c r="G4" s="415"/>
    </row>
    <row r="5" spans="1:7" x14ac:dyDescent="0.25">
      <c r="A5" s="39"/>
      <c r="B5" s="39"/>
      <c r="C5" s="39"/>
      <c r="D5" s="39"/>
      <c r="E5" s="39"/>
      <c r="F5" s="39"/>
      <c r="G5" s="39"/>
    </row>
    <row r="6" spans="1:7" ht="15.6" customHeight="1" x14ac:dyDescent="0.25">
      <c r="A6" s="313" t="s">
        <v>254</v>
      </c>
      <c r="B6" s="313" t="s">
        <v>255</v>
      </c>
      <c r="C6" s="354"/>
      <c r="D6" s="415" t="s">
        <v>596</v>
      </c>
      <c r="E6" s="442"/>
      <c r="F6" s="442"/>
      <c r="G6" s="63"/>
    </row>
    <row r="7" spans="1:7" x14ac:dyDescent="0.25">
      <c r="A7" s="313" t="s">
        <v>256</v>
      </c>
      <c r="B7" s="313" t="s">
        <v>595</v>
      </c>
      <c r="C7" s="354"/>
      <c r="D7" s="313" t="s">
        <v>257</v>
      </c>
      <c r="E7" s="313" t="s">
        <v>258</v>
      </c>
      <c r="F7" s="313" t="s">
        <v>259</v>
      </c>
      <c r="G7" s="313" t="s">
        <v>260</v>
      </c>
    </row>
    <row r="8" spans="1:7" x14ac:dyDescent="0.25">
      <c r="A8" s="313" t="s">
        <v>261</v>
      </c>
      <c r="B8" s="313" t="s">
        <v>261</v>
      </c>
      <c r="C8" s="37"/>
      <c r="D8" s="313" t="s">
        <v>261</v>
      </c>
      <c r="E8" s="313" t="s">
        <v>261</v>
      </c>
      <c r="F8" s="313" t="s">
        <v>261</v>
      </c>
      <c r="G8" s="313" t="s">
        <v>262</v>
      </c>
    </row>
    <row r="9" spans="1:7" x14ac:dyDescent="0.25">
      <c r="A9" s="39"/>
      <c r="B9" s="39"/>
      <c r="C9" s="464" t="s">
        <v>408</v>
      </c>
      <c r="D9" s="464"/>
      <c r="E9" s="464"/>
      <c r="F9" s="39"/>
      <c r="G9" s="39"/>
    </row>
    <row r="10" spans="1:7" x14ac:dyDescent="0.25">
      <c r="A10" s="39"/>
      <c r="B10" s="39"/>
      <c r="C10" s="39"/>
      <c r="D10" s="73"/>
      <c r="E10" s="73"/>
      <c r="F10" s="39"/>
      <c r="G10" s="52"/>
    </row>
    <row r="11" spans="1:7" x14ac:dyDescent="0.25">
      <c r="A11" s="39"/>
      <c r="B11" s="39"/>
      <c r="C11" s="41" t="s">
        <v>25</v>
      </c>
      <c r="D11" s="39"/>
      <c r="E11" s="39"/>
      <c r="F11" s="39"/>
      <c r="G11" s="52"/>
    </row>
    <row r="12" spans="1:7" x14ac:dyDescent="0.25">
      <c r="A12" s="83">
        <v>1260</v>
      </c>
      <c r="B12" s="83">
        <v>1260</v>
      </c>
      <c r="C12" s="73" t="s">
        <v>26</v>
      </c>
      <c r="D12" s="88">
        <v>1260</v>
      </c>
      <c r="E12" s="83">
        <v>0</v>
      </c>
      <c r="F12" s="83">
        <f>+D12+E12</f>
        <v>1260</v>
      </c>
      <c r="G12" s="52" t="s">
        <v>479</v>
      </c>
    </row>
    <row r="13" spans="1:7" x14ac:dyDescent="0.25">
      <c r="A13" s="83">
        <v>880</v>
      </c>
      <c r="B13" s="83">
        <v>880</v>
      </c>
      <c r="C13" s="39" t="s">
        <v>27</v>
      </c>
      <c r="D13" s="88">
        <v>880</v>
      </c>
      <c r="E13" s="83">
        <v>0</v>
      </c>
      <c r="F13" s="83">
        <f t="shared" ref="F13:F20" si="0">+D13+E13</f>
        <v>880</v>
      </c>
      <c r="G13" s="52" t="s">
        <v>479</v>
      </c>
    </row>
    <row r="14" spans="1:7" x14ac:dyDescent="0.25">
      <c r="A14" s="83">
        <v>1320</v>
      </c>
      <c r="B14" s="83">
        <v>1320</v>
      </c>
      <c r="C14" s="39" t="s">
        <v>28</v>
      </c>
      <c r="D14" s="88">
        <v>1200</v>
      </c>
      <c r="E14" s="83">
        <v>0</v>
      </c>
      <c r="F14" s="83">
        <f t="shared" si="0"/>
        <v>1200</v>
      </c>
      <c r="G14" s="52" t="s">
        <v>479</v>
      </c>
    </row>
    <row r="15" spans="1:7" x14ac:dyDescent="0.25">
      <c r="A15" s="83">
        <v>710</v>
      </c>
      <c r="B15" s="83">
        <v>710</v>
      </c>
      <c r="C15" s="39" t="s">
        <v>29</v>
      </c>
      <c r="D15" s="88">
        <v>710</v>
      </c>
      <c r="E15" s="83">
        <v>0</v>
      </c>
      <c r="F15" s="83">
        <f t="shared" si="0"/>
        <v>710</v>
      </c>
      <c r="G15" s="52" t="s">
        <v>479</v>
      </c>
    </row>
    <row r="16" spans="1:7" x14ac:dyDescent="0.25">
      <c r="A16" s="83">
        <v>1100</v>
      </c>
      <c r="B16" s="83">
        <v>1100</v>
      </c>
      <c r="C16" s="39" t="s">
        <v>30</v>
      </c>
      <c r="D16" s="88">
        <v>1100</v>
      </c>
      <c r="E16" s="83">
        <v>0</v>
      </c>
      <c r="F16" s="83">
        <f t="shared" si="0"/>
        <v>1100</v>
      </c>
      <c r="G16" s="52" t="s">
        <v>479</v>
      </c>
    </row>
    <row r="17" spans="1:7" x14ac:dyDescent="0.25">
      <c r="A17" s="83">
        <v>170</v>
      </c>
      <c r="B17" s="83">
        <v>170</v>
      </c>
      <c r="C17" s="39" t="s">
        <v>31</v>
      </c>
      <c r="D17" s="88">
        <v>170</v>
      </c>
      <c r="E17" s="83">
        <v>0</v>
      </c>
      <c r="F17" s="83">
        <f t="shared" si="0"/>
        <v>170</v>
      </c>
      <c r="G17" s="52" t="s">
        <v>479</v>
      </c>
    </row>
    <row r="18" spans="1:7" x14ac:dyDescent="0.25">
      <c r="A18" s="83">
        <v>50</v>
      </c>
      <c r="B18" s="83">
        <v>50</v>
      </c>
      <c r="C18" s="39" t="s">
        <v>32</v>
      </c>
      <c r="D18" s="88">
        <v>50</v>
      </c>
      <c r="E18" s="83">
        <v>0</v>
      </c>
      <c r="F18" s="83">
        <f t="shared" si="0"/>
        <v>50</v>
      </c>
      <c r="G18" s="52" t="s">
        <v>479</v>
      </c>
    </row>
    <row r="19" spans="1:7" x14ac:dyDescent="0.25">
      <c r="A19" s="83">
        <v>30</v>
      </c>
      <c r="B19" s="83">
        <v>30</v>
      </c>
      <c r="C19" s="73" t="s">
        <v>33</v>
      </c>
      <c r="D19" s="88">
        <v>25</v>
      </c>
      <c r="E19" s="83">
        <v>0</v>
      </c>
      <c r="F19" s="83">
        <f t="shared" si="0"/>
        <v>25</v>
      </c>
      <c r="G19" s="52" t="s">
        <v>479</v>
      </c>
    </row>
    <row r="20" spans="1:7" x14ac:dyDescent="0.25">
      <c r="A20" s="83">
        <v>570</v>
      </c>
      <c r="B20" s="83">
        <v>570</v>
      </c>
      <c r="C20" s="39" t="s">
        <v>34</v>
      </c>
      <c r="D20" s="88">
        <v>570</v>
      </c>
      <c r="E20" s="83">
        <v>0</v>
      </c>
      <c r="F20" s="83">
        <f t="shared" si="0"/>
        <v>570</v>
      </c>
      <c r="G20" s="52" t="s">
        <v>479</v>
      </c>
    </row>
    <row r="21" spans="1:7" x14ac:dyDescent="0.25">
      <c r="A21" s="57"/>
      <c r="B21" s="57"/>
      <c r="C21" s="39"/>
      <c r="D21" s="315"/>
      <c r="E21" s="315"/>
      <c r="F21" s="315"/>
      <c r="G21" s="52"/>
    </row>
    <row r="22" spans="1:7" x14ac:dyDescent="0.25">
      <c r="A22" s="57"/>
      <c r="B22" s="57"/>
      <c r="C22" s="41" t="s">
        <v>35</v>
      </c>
      <c r="D22" s="315"/>
      <c r="E22" s="315"/>
      <c r="F22" s="315"/>
      <c r="G22" s="52"/>
    </row>
    <row r="23" spans="1:7" x14ac:dyDescent="0.25">
      <c r="A23" s="57">
        <v>1000</v>
      </c>
      <c r="B23" s="57">
        <v>1000</v>
      </c>
      <c r="C23" s="39" t="s">
        <v>26</v>
      </c>
      <c r="D23" s="82">
        <v>1000</v>
      </c>
      <c r="E23" s="57">
        <v>0</v>
      </c>
      <c r="F23" s="57">
        <f t="shared" ref="F23:F31" si="1">+D23+E23</f>
        <v>1000</v>
      </c>
      <c r="G23" s="52" t="s">
        <v>479</v>
      </c>
    </row>
    <row r="24" spans="1:7" x14ac:dyDescent="0.25">
      <c r="A24" s="57">
        <v>880</v>
      </c>
      <c r="B24" s="57">
        <v>880</v>
      </c>
      <c r="C24" s="39" t="s">
        <v>27</v>
      </c>
      <c r="D24" s="82">
        <v>880</v>
      </c>
      <c r="E24" s="57">
        <v>0</v>
      </c>
      <c r="F24" s="57">
        <f t="shared" si="1"/>
        <v>880</v>
      </c>
      <c r="G24" s="52" t="s">
        <v>479</v>
      </c>
    </row>
    <row r="25" spans="1:7" x14ac:dyDescent="0.25">
      <c r="A25" s="57">
        <v>1260</v>
      </c>
      <c r="B25" s="57">
        <v>1260</v>
      </c>
      <c r="C25" s="39" t="s">
        <v>28</v>
      </c>
      <c r="D25" s="82">
        <v>1200</v>
      </c>
      <c r="E25" s="57">
        <v>0</v>
      </c>
      <c r="F25" s="57">
        <f t="shared" si="1"/>
        <v>1200</v>
      </c>
      <c r="G25" s="52" t="s">
        <v>479</v>
      </c>
    </row>
    <row r="26" spans="1:7" x14ac:dyDescent="0.25">
      <c r="A26" s="57">
        <v>710</v>
      </c>
      <c r="B26" s="57">
        <v>710</v>
      </c>
      <c r="C26" s="39" t="s">
        <v>29</v>
      </c>
      <c r="D26" s="82">
        <v>710</v>
      </c>
      <c r="E26" s="57">
        <v>0</v>
      </c>
      <c r="F26" s="57">
        <f t="shared" si="1"/>
        <v>710</v>
      </c>
      <c r="G26" s="52" t="s">
        <v>479</v>
      </c>
    </row>
    <row r="27" spans="1:7" x14ac:dyDescent="0.25">
      <c r="A27" s="57">
        <v>1000</v>
      </c>
      <c r="B27" s="57">
        <v>1000</v>
      </c>
      <c r="C27" s="43" t="s">
        <v>30</v>
      </c>
      <c r="D27" s="82">
        <v>1000</v>
      </c>
      <c r="E27" s="57">
        <v>0</v>
      </c>
      <c r="F27" s="57">
        <f t="shared" si="1"/>
        <v>1000</v>
      </c>
      <c r="G27" s="52" t="s">
        <v>479</v>
      </c>
    </row>
    <row r="28" spans="1:7" x14ac:dyDescent="0.25">
      <c r="A28" s="57">
        <v>170</v>
      </c>
      <c r="B28" s="57">
        <v>170</v>
      </c>
      <c r="C28" s="43" t="s">
        <v>31</v>
      </c>
      <c r="D28" s="82">
        <v>170</v>
      </c>
      <c r="E28" s="57">
        <v>0</v>
      </c>
      <c r="F28" s="57">
        <f t="shared" si="1"/>
        <v>170</v>
      </c>
      <c r="G28" s="52" t="s">
        <v>479</v>
      </c>
    </row>
    <row r="29" spans="1:7" x14ac:dyDescent="0.25">
      <c r="A29" s="57">
        <v>50</v>
      </c>
      <c r="B29" s="57">
        <v>50</v>
      </c>
      <c r="C29" s="39" t="s">
        <v>32</v>
      </c>
      <c r="D29" s="82">
        <v>50</v>
      </c>
      <c r="E29" s="57">
        <v>0</v>
      </c>
      <c r="F29" s="57">
        <f t="shared" si="1"/>
        <v>50</v>
      </c>
      <c r="G29" s="52" t="s">
        <v>479</v>
      </c>
    </row>
    <row r="30" spans="1:7" x14ac:dyDescent="0.25">
      <c r="A30" s="57">
        <v>30</v>
      </c>
      <c r="B30" s="57">
        <v>30</v>
      </c>
      <c r="C30" s="39" t="s">
        <v>33</v>
      </c>
      <c r="D30" s="82">
        <v>25</v>
      </c>
      <c r="E30" s="57">
        <v>0</v>
      </c>
      <c r="F30" s="57">
        <f t="shared" si="1"/>
        <v>25</v>
      </c>
      <c r="G30" s="52" t="s">
        <v>479</v>
      </c>
    </row>
    <row r="31" spans="1:7" x14ac:dyDescent="0.25">
      <c r="A31" s="57">
        <v>570</v>
      </c>
      <c r="B31" s="57">
        <v>570</v>
      </c>
      <c r="C31" s="39" t="s">
        <v>34</v>
      </c>
      <c r="D31" s="82">
        <v>570</v>
      </c>
      <c r="E31" s="57">
        <v>0</v>
      </c>
      <c r="F31" s="57">
        <f t="shared" si="1"/>
        <v>570</v>
      </c>
      <c r="G31" s="52" t="s">
        <v>479</v>
      </c>
    </row>
    <row r="32" spans="1:7" x14ac:dyDescent="0.25">
      <c r="A32" s="57"/>
      <c r="B32" s="57"/>
      <c r="C32" s="39"/>
      <c r="D32" s="82"/>
      <c r="E32" s="57"/>
      <c r="F32" s="57"/>
      <c r="G32" s="39"/>
    </row>
    <row r="33" spans="1:7" x14ac:dyDescent="0.25">
      <c r="A33" s="57"/>
      <c r="B33" s="57"/>
      <c r="C33" s="41" t="s">
        <v>36</v>
      </c>
      <c r="D33" s="82"/>
      <c r="E33" s="57"/>
      <c r="F33" s="57"/>
      <c r="G33" s="39"/>
    </row>
    <row r="34" spans="1:7" x14ac:dyDescent="0.25">
      <c r="A34" s="57">
        <v>1000</v>
      </c>
      <c r="B34" s="57">
        <v>1000</v>
      </c>
      <c r="C34" s="123" t="s">
        <v>26</v>
      </c>
      <c r="D34" s="82">
        <v>1000</v>
      </c>
      <c r="E34" s="57">
        <v>0</v>
      </c>
      <c r="F34" s="57">
        <f t="shared" ref="F34:F42" si="2">+D34+E34</f>
        <v>1000</v>
      </c>
      <c r="G34" s="52" t="s">
        <v>479</v>
      </c>
    </row>
    <row r="35" spans="1:7" x14ac:dyDescent="0.25">
      <c r="A35" s="57">
        <v>530</v>
      </c>
      <c r="B35" s="57">
        <v>570</v>
      </c>
      <c r="C35" s="58" t="s">
        <v>27</v>
      </c>
      <c r="D35" s="82">
        <v>570</v>
      </c>
      <c r="E35" s="57">
        <v>0</v>
      </c>
      <c r="F35" s="57">
        <f t="shared" si="2"/>
        <v>570</v>
      </c>
      <c r="G35" s="52" t="s">
        <v>479</v>
      </c>
    </row>
    <row r="36" spans="1:7" x14ac:dyDescent="0.25">
      <c r="A36" s="57">
        <v>1260</v>
      </c>
      <c r="B36" s="57">
        <v>1260</v>
      </c>
      <c r="C36" s="58" t="s">
        <v>28</v>
      </c>
      <c r="D36" s="82">
        <v>950</v>
      </c>
      <c r="E36" s="57">
        <v>0</v>
      </c>
      <c r="F36" s="57">
        <f t="shared" si="2"/>
        <v>950</v>
      </c>
      <c r="G36" s="52" t="s">
        <v>479</v>
      </c>
    </row>
    <row r="37" spans="1:7" x14ac:dyDescent="0.25">
      <c r="A37" s="57">
        <v>680</v>
      </c>
      <c r="B37" s="57">
        <v>680</v>
      </c>
      <c r="C37" s="58" t="s">
        <v>29</v>
      </c>
      <c r="D37" s="82">
        <v>680</v>
      </c>
      <c r="E37" s="57">
        <v>0</v>
      </c>
      <c r="F37" s="57">
        <f t="shared" si="2"/>
        <v>680</v>
      </c>
      <c r="G37" s="52" t="s">
        <v>479</v>
      </c>
    </row>
    <row r="38" spans="1:7" x14ac:dyDescent="0.25">
      <c r="A38" s="57">
        <v>870</v>
      </c>
      <c r="B38" s="57">
        <v>870</v>
      </c>
      <c r="C38" s="58" t="s">
        <v>30</v>
      </c>
      <c r="D38" s="82">
        <v>870</v>
      </c>
      <c r="E38" s="57">
        <v>0</v>
      </c>
      <c r="F38" s="57">
        <f t="shared" si="2"/>
        <v>870</v>
      </c>
      <c r="G38" s="52" t="s">
        <v>479</v>
      </c>
    </row>
    <row r="39" spans="1:7" x14ac:dyDescent="0.25">
      <c r="A39" s="57">
        <v>110</v>
      </c>
      <c r="B39" s="57">
        <v>110</v>
      </c>
      <c r="C39" s="58" t="s">
        <v>31</v>
      </c>
      <c r="D39" s="82">
        <v>110</v>
      </c>
      <c r="E39" s="57">
        <v>0</v>
      </c>
      <c r="F39" s="57">
        <f t="shared" si="2"/>
        <v>110</v>
      </c>
      <c r="G39" s="52" t="s">
        <v>479</v>
      </c>
    </row>
    <row r="40" spans="1:7" x14ac:dyDescent="0.25">
      <c r="A40" s="57">
        <v>50</v>
      </c>
      <c r="B40" s="57">
        <v>50</v>
      </c>
      <c r="C40" s="58" t="s">
        <v>32</v>
      </c>
      <c r="D40" s="82">
        <v>50</v>
      </c>
      <c r="E40" s="57">
        <v>0</v>
      </c>
      <c r="F40" s="57">
        <f t="shared" si="2"/>
        <v>50</v>
      </c>
      <c r="G40" s="52" t="s">
        <v>479</v>
      </c>
    </row>
    <row r="41" spans="1:7" x14ac:dyDescent="0.25">
      <c r="A41" s="57">
        <v>30</v>
      </c>
      <c r="B41" s="57">
        <v>30</v>
      </c>
      <c r="C41" s="58" t="s">
        <v>33</v>
      </c>
      <c r="D41" s="82">
        <v>25</v>
      </c>
      <c r="E41" s="57">
        <v>0</v>
      </c>
      <c r="F41" s="57">
        <f t="shared" si="2"/>
        <v>25</v>
      </c>
      <c r="G41" s="52" t="s">
        <v>479</v>
      </c>
    </row>
    <row r="42" spans="1:7" x14ac:dyDescent="0.25">
      <c r="A42" s="57">
        <v>570</v>
      </c>
      <c r="B42" s="57">
        <v>570</v>
      </c>
      <c r="C42" s="123" t="s">
        <v>34</v>
      </c>
      <c r="D42" s="82">
        <v>570</v>
      </c>
      <c r="E42" s="57">
        <v>0</v>
      </c>
      <c r="F42" s="57">
        <f t="shared" si="2"/>
        <v>570</v>
      </c>
      <c r="G42" s="52" t="s">
        <v>479</v>
      </c>
    </row>
    <row r="43" spans="1:7" x14ac:dyDescent="0.25">
      <c r="A43" s="57"/>
      <c r="B43" s="57"/>
      <c r="C43" s="41"/>
      <c r="D43" s="57"/>
      <c r="E43" s="57"/>
      <c r="F43" s="57"/>
      <c r="G43" s="39"/>
    </row>
    <row r="44" spans="1:7" x14ac:dyDescent="0.25">
      <c r="A44" s="50"/>
      <c r="B44" s="50"/>
      <c r="C44" s="41" t="s">
        <v>37</v>
      </c>
      <c r="D44" s="57"/>
      <c r="E44" s="57"/>
      <c r="F44" s="57"/>
      <c r="G44" s="39"/>
    </row>
    <row r="45" spans="1:7" x14ac:dyDescent="0.25">
      <c r="A45" s="57">
        <v>1000</v>
      </c>
      <c r="B45" s="57">
        <v>1050</v>
      </c>
      <c r="C45" s="123" t="s">
        <v>26</v>
      </c>
      <c r="D45" s="82">
        <v>1050</v>
      </c>
      <c r="E45" s="57">
        <v>0</v>
      </c>
      <c r="F45" s="57">
        <f t="shared" ref="F45:F53" si="3">+D45+E45</f>
        <v>1050</v>
      </c>
      <c r="G45" s="52" t="s">
        <v>479</v>
      </c>
    </row>
    <row r="46" spans="1:7" x14ac:dyDescent="0.25">
      <c r="A46" s="57">
        <v>530</v>
      </c>
      <c r="B46" s="57">
        <v>840</v>
      </c>
      <c r="C46" s="123" t="s">
        <v>27</v>
      </c>
      <c r="D46" s="82">
        <v>840</v>
      </c>
      <c r="E46" s="57">
        <v>0</v>
      </c>
      <c r="F46" s="57">
        <f t="shared" si="3"/>
        <v>840</v>
      </c>
      <c r="G46" s="52" t="s">
        <v>479</v>
      </c>
    </row>
    <row r="47" spans="1:7" x14ac:dyDescent="0.25">
      <c r="A47" s="57">
        <v>1260</v>
      </c>
      <c r="B47" s="57">
        <v>1260</v>
      </c>
      <c r="C47" s="123" t="s">
        <v>28</v>
      </c>
      <c r="D47" s="82">
        <v>1200</v>
      </c>
      <c r="E47" s="57">
        <v>0</v>
      </c>
      <c r="F47" s="57">
        <f t="shared" si="3"/>
        <v>1200</v>
      </c>
      <c r="G47" s="52" t="s">
        <v>479</v>
      </c>
    </row>
    <row r="48" spans="1:7" x14ac:dyDescent="0.25">
      <c r="A48" s="57">
        <v>680</v>
      </c>
      <c r="B48" s="57">
        <v>680</v>
      </c>
      <c r="C48" s="123" t="s">
        <v>29</v>
      </c>
      <c r="D48" s="82">
        <v>680</v>
      </c>
      <c r="E48" s="57">
        <v>0</v>
      </c>
      <c r="F48" s="57">
        <f t="shared" si="3"/>
        <v>680</v>
      </c>
      <c r="G48" s="52" t="s">
        <v>479</v>
      </c>
    </row>
    <row r="49" spans="1:7" x14ac:dyDescent="0.25">
      <c r="A49" s="57">
        <v>870</v>
      </c>
      <c r="B49" s="57">
        <v>1000</v>
      </c>
      <c r="C49" s="123" t="s">
        <v>30</v>
      </c>
      <c r="D49" s="82">
        <v>1000</v>
      </c>
      <c r="E49" s="57">
        <v>0</v>
      </c>
      <c r="F49" s="57">
        <f t="shared" si="3"/>
        <v>1000</v>
      </c>
      <c r="G49" s="52" t="s">
        <v>479</v>
      </c>
    </row>
    <row r="50" spans="1:7" x14ac:dyDescent="0.25">
      <c r="A50" s="57">
        <v>110</v>
      </c>
      <c r="B50" s="57">
        <v>160</v>
      </c>
      <c r="C50" s="123" t="s">
        <v>31</v>
      </c>
      <c r="D50" s="82">
        <v>160</v>
      </c>
      <c r="E50" s="57">
        <v>0</v>
      </c>
      <c r="F50" s="57">
        <f t="shared" si="3"/>
        <v>160</v>
      </c>
      <c r="G50" s="52" t="s">
        <v>479</v>
      </c>
    </row>
    <row r="51" spans="1:7" x14ac:dyDescent="0.25">
      <c r="A51" s="222">
        <v>50</v>
      </c>
      <c r="B51" s="222">
        <v>50</v>
      </c>
      <c r="C51" s="43" t="s">
        <v>32</v>
      </c>
      <c r="D51" s="315">
        <v>50</v>
      </c>
      <c r="E51" s="57">
        <v>0</v>
      </c>
      <c r="F51" s="57">
        <f t="shared" si="3"/>
        <v>50</v>
      </c>
      <c r="G51" s="52" t="s">
        <v>479</v>
      </c>
    </row>
    <row r="52" spans="1:7" x14ac:dyDescent="0.25">
      <c r="A52" s="222">
        <v>30</v>
      </c>
      <c r="B52" s="222">
        <v>30</v>
      </c>
      <c r="C52" s="39" t="s">
        <v>33</v>
      </c>
      <c r="D52" s="315">
        <v>25</v>
      </c>
      <c r="E52" s="57">
        <v>0</v>
      </c>
      <c r="F52" s="57">
        <f t="shared" si="3"/>
        <v>25</v>
      </c>
      <c r="G52" s="52" t="s">
        <v>479</v>
      </c>
    </row>
    <row r="53" spans="1:7" x14ac:dyDescent="0.25">
      <c r="A53" s="222">
        <v>570</v>
      </c>
      <c r="B53" s="222">
        <v>570</v>
      </c>
      <c r="C53" s="39" t="s">
        <v>34</v>
      </c>
      <c r="D53" s="315">
        <v>570</v>
      </c>
      <c r="E53" s="57">
        <v>0</v>
      </c>
      <c r="F53" s="57">
        <f t="shared" si="3"/>
        <v>570</v>
      </c>
      <c r="G53" s="52" t="s">
        <v>479</v>
      </c>
    </row>
    <row r="54" spans="1:7" x14ac:dyDescent="0.25">
      <c r="A54" s="218"/>
      <c r="B54" s="218"/>
      <c r="C54" s="43"/>
      <c r="D54" s="88"/>
      <c r="E54" s="83"/>
      <c r="F54" s="83"/>
      <c r="G54" s="39"/>
    </row>
    <row r="55" spans="1:7" x14ac:dyDescent="0.25">
      <c r="A55" s="218"/>
      <c r="B55" s="218"/>
      <c r="C55" s="41" t="s">
        <v>38</v>
      </c>
      <c r="D55" s="88"/>
      <c r="E55" s="83"/>
      <c r="F55" s="83"/>
      <c r="G55" s="39"/>
    </row>
    <row r="56" spans="1:7" x14ac:dyDescent="0.25">
      <c r="A56" s="222">
        <v>1050</v>
      </c>
      <c r="B56" s="222">
        <v>1050</v>
      </c>
      <c r="C56" s="43" t="s">
        <v>26</v>
      </c>
      <c r="D56" s="125">
        <v>1050</v>
      </c>
      <c r="E56" s="83">
        <v>0</v>
      </c>
      <c r="F56" s="83">
        <f t="shared" ref="F56:F64" si="4">+D56+E56</f>
        <v>1050</v>
      </c>
      <c r="G56" s="52" t="s">
        <v>479</v>
      </c>
    </row>
    <row r="57" spans="1:7" x14ac:dyDescent="0.25">
      <c r="A57" s="222">
        <v>840</v>
      </c>
      <c r="B57" s="222">
        <v>840</v>
      </c>
      <c r="C57" s="39" t="s">
        <v>27</v>
      </c>
      <c r="D57" s="125">
        <v>840</v>
      </c>
      <c r="E57" s="83">
        <v>0</v>
      </c>
      <c r="F57" s="83">
        <f t="shared" si="4"/>
        <v>840</v>
      </c>
      <c r="G57" s="52" t="s">
        <v>479</v>
      </c>
    </row>
    <row r="58" spans="1:7" x14ac:dyDescent="0.25">
      <c r="A58" s="222">
        <v>1260</v>
      </c>
      <c r="B58" s="222">
        <v>1260</v>
      </c>
      <c r="C58" s="43" t="s">
        <v>28</v>
      </c>
      <c r="D58" s="125">
        <v>950</v>
      </c>
      <c r="E58" s="83">
        <v>0</v>
      </c>
      <c r="F58" s="83">
        <f t="shared" si="4"/>
        <v>950</v>
      </c>
      <c r="G58" s="52" t="s">
        <v>479</v>
      </c>
    </row>
    <row r="59" spans="1:7" x14ac:dyDescent="0.25">
      <c r="A59" s="222">
        <v>680</v>
      </c>
      <c r="B59" s="222">
        <v>680</v>
      </c>
      <c r="C59" s="39" t="s">
        <v>29</v>
      </c>
      <c r="D59" s="125">
        <v>680</v>
      </c>
      <c r="E59" s="83">
        <v>0</v>
      </c>
      <c r="F59" s="83">
        <f t="shared" si="4"/>
        <v>680</v>
      </c>
      <c r="G59" s="52" t="s">
        <v>479</v>
      </c>
    </row>
    <row r="60" spans="1:7" x14ac:dyDescent="0.25">
      <c r="A60" s="222">
        <v>1160</v>
      </c>
      <c r="B60" s="222">
        <v>1160</v>
      </c>
      <c r="C60" s="43" t="s">
        <v>30</v>
      </c>
      <c r="D60" s="125">
        <v>1160</v>
      </c>
      <c r="E60" s="83">
        <v>0</v>
      </c>
      <c r="F60" s="83">
        <f t="shared" si="4"/>
        <v>1160</v>
      </c>
      <c r="G60" s="52" t="s">
        <v>479</v>
      </c>
    </row>
    <row r="61" spans="1:7" x14ac:dyDescent="0.25">
      <c r="A61" s="222">
        <v>160</v>
      </c>
      <c r="B61" s="222">
        <v>160</v>
      </c>
      <c r="C61" s="39" t="s">
        <v>31</v>
      </c>
      <c r="D61" s="125">
        <v>160</v>
      </c>
      <c r="E61" s="83">
        <v>0</v>
      </c>
      <c r="F61" s="83">
        <f t="shared" si="4"/>
        <v>160</v>
      </c>
      <c r="G61" s="52" t="s">
        <v>479</v>
      </c>
    </row>
    <row r="62" spans="1:7" x14ac:dyDescent="0.25">
      <c r="A62" s="222">
        <v>50</v>
      </c>
      <c r="B62" s="222">
        <v>50</v>
      </c>
      <c r="C62" s="43" t="s">
        <v>32</v>
      </c>
      <c r="D62" s="125">
        <v>50</v>
      </c>
      <c r="E62" s="83">
        <v>0</v>
      </c>
      <c r="F62" s="83">
        <f t="shared" si="4"/>
        <v>50</v>
      </c>
      <c r="G62" s="52" t="s">
        <v>479</v>
      </c>
    </row>
    <row r="63" spans="1:7" x14ac:dyDescent="0.25">
      <c r="A63" s="222">
        <v>30</v>
      </c>
      <c r="B63" s="222">
        <v>30</v>
      </c>
      <c r="C63" s="39" t="s">
        <v>33</v>
      </c>
      <c r="D63" s="125">
        <v>25</v>
      </c>
      <c r="E63" s="83">
        <v>0</v>
      </c>
      <c r="F63" s="83">
        <f t="shared" si="4"/>
        <v>25</v>
      </c>
      <c r="G63" s="52" t="s">
        <v>479</v>
      </c>
    </row>
    <row r="64" spans="1:7" x14ac:dyDescent="0.25">
      <c r="A64" s="222">
        <v>570</v>
      </c>
      <c r="B64" s="222">
        <v>570</v>
      </c>
      <c r="C64" s="43" t="s">
        <v>34</v>
      </c>
      <c r="D64" s="125">
        <v>570</v>
      </c>
      <c r="E64" s="83">
        <v>0</v>
      </c>
      <c r="F64" s="83">
        <f t="shared" si="4"/>
        <v>570</v>
      </c>
      <c r="G64" s="52" t="s">
        <v>479</v>
      </c>
    </row>
    <row r="65" spans="1:7" x14ac:dyDescent="0.25">
      <c r="A65" s="218"/>
      <c r="B65" s="218"/>
      <c r="C65" s="39"/>
      <c r="D65" s="39"/>
      <c r="E65" s="39"/>
      <c r="F65" s="39"/>
      <c r="G65" s="39"/>
    </row>
    <row r="66" spans="1:7" ht="33.75" customHeight="1" x14ac:dyDescent="0.25">
      <c r="A66" s="39"/>
      <c r="B66" s="39"/>
      <c r="C66" s="423" t="s">
        <v>24</v>
      </c>
      <c r="D66" s="423"/>
      <c r="E66" s="423"/>
      <c r="F66" s="423"/>
      <c r="G66" s="39"/>
    </row>
  </sheetData>
  <mergeCells count="5">
    <mergeCell ref="C66:F66"/>
    <mergeCell ref="A1:G2"/>
    <mergeCell ref="A4:G4"/>
    <mergeCell ref="D6:F6"/>
    <mergeCell ref="C9:E9"/>
  </mergeCells>
  <pageMargins left="0.43307086614173229" right="0.78740157480314965" top="0.74803149606299213" bottom="0.74803149606299213" header="0.31496062992125984" footer="0.31496062992125984"/>
  <pageSetup paperSize="9" scale="70" fitToHeight="0" orientation="portrait" r:id="rId1"/>
  <headerFooter>
    <oddHeader>&amp;R&amp;A</oddHeader>
    <oddFooter xml:space="preserve">&amp;L&amp;9VAT Code Key:
A - Standard Rated
E - Exempt
N - Non Business / Outside the Scope
Z - Zero Rated&amp;C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7" tint="0.59999389629810485"/>
    <pageSetUpPr fitToPage="1"/>
  </sheetPr>
  <dimension ref="A1:J150"/>
  <sheetViews>
    <sheetView showGridLines="0" view="pageBreakPreview" zoomScale="90" zoomScaleNormal="90" zoomScaleSheetLayoutView="90" zoomScalePageLayoutView="75" workbookViewId="0">
      <selection activeCell="A11" sqref="A11:G11"/>
    </sheetView>
  </sheetViews>
  <sheetFormatPr defaultColWidth="9.140625" defaultRowHeight="15.75" x14ac:dyDescent="0.25"/>
  <cols>
    <col min="1" max="1" width="11" style="25" customWidth="1"/>
    <col min="2" max="2" width="11.85546875" style="25" customWidth="1"/>
    <col min="3" max="3" width="57.85546875" style="23" customWidth="1"/>
    <col min="4" max="6" width="11.140625" style="2" customWidth="1"/>
    <col min="7" max="7" width="7.85546875" style="25" customWidth="1"/>
    <col min="8" max="16384" width="9.140625" style="25"/>
  </cols>
  <sheetData>
    <row r="1" spans="1:7" x14ac:dyDescent="0.25">
      <c r="A1" s="414" t="s">
        <v>732</v>
      </c>
      <c r="B1" s="414"/>
      <c r="C1" s="414"/>
      <c r="D1" s="414"/>
      <c r="E1" s="414"/>
      <c r="F1" s="414"/>
      <c r="G1" s="414"/>
    </row>
    <row r="2" spans="1:7" x14ac:dyDescent="0.25">
      <c r="A2" s="414"/>
      <c r="B2" s="414"/>
      <c r="C2" s="414"/>
      <c r="D2" s="414"/>
      <c r="E2" s="414"/>
      <c r="F2" s="414"/>
      <c r="G2" s="414"/>
    </row>
    <row r="3" spans="1:7" x14ac:dyDescent="0.25">
      <c r="A3" s="39"/>
      <c r="B3" s="39"/>
      <c r="C3" s="39"/>
      <c r="D3" s="52"/>
      <c r="E3" s="52"/>
      <c r="F3" s="52"/>
      <c r="G3" s="39"/>
    </row>
    <row r="4" spans="1:7" ht="15.6" customHeight="1" x14ac:dyDescent="0.25">
      <c r="A4" s="415" t="s">
        <v>277</v>
      </c>
      <c r="B4" s="415"/>
      <c r="C4" s="415"/>
      <c r="D4" s="415"/>
      <c r="E4" s="415"/>
      <c r="F4" s="415"/>
      <c r="G4" s="415"/>
    </row>
    <row r="5" spans="1:7" x14ac:dyDescent="0.25">
      <c r="A5" s="39"/>
      <c r="B5" s="39"/>
      <c r="C5" s="39"/>
      <c r="D5" s="52"/>
      <c r="E5" s="52"/>
      <c r="F5" s="52"/>
      <c r="G5" s="39"/>
    </row>
    <row r="6" spans="1:7" ht="15.6" customHeight="1" x14ac:dyDescent="0.25">
      <c r="A6" s="301" t="s">
        <v>254</v>
      </c>
      <c r="B6" s="301" t="s">
        <v>255</v>
      </c>
      <c r="C6" s="359"/>
      <c r="D6" s="478" t="s">
        <v>596</v>
      </c>
      <c r="E6" s="414"/>
      <c r="F6" s="414"/>
      <c r="G6" s="355"/>
    </row>
    <row r="7" spans="1:7" x14ac:dyDescent="0.25">
      <c r="A7" s="301" t="s">
        <v>256</v>
      </c>
      <c r="B7" s="301" t="s">
        <v>595</v>
      </c>
      <c r="C7" s="359"/>
      <c r="D7" s="301" t="s">
        <v>257</v>
      </c>
      <c r="E7" s="301" t="s">
        <v>258</v>
      </c>
      <c r="F7" s="301" t="s">
        <v>259</v>
      </c>
      <c r="G7" s="301" t="s">
        <v>260</v>
      </c>
    </row>
    <row r="8" spans="1:7" x14ac:dyDescent="0.25">
      <c r="A8" s="301" t="s">
        <v>261</v>
      </c>
      <c r="B8" s="301" t="s">
        <v>261</v>
      </c>
      <c r="C8" s="356"/>
      <c r="D8" s="301" t="s">
        <v>261</v>
      </c>
      <c r="E8" s="301" t="s">
        <v>261</v>
      </c>
      <c r="F8" s="301" t="s">
        <v>261</v>
      </c>
      <c r="G8" s="301" t="s">
        <v>262</v>
      </c>
    </row>
    <row r="9" spans="1:7" x14ac:dyDescent="0.25">
      <c r="A9" s="218"/>
      <c r="B9" s="218"/>
      <c r="C9" s="42" t="s">
        <v>312</v>
      </c>
      <c r="D9" s="52"/>
      <c r="E9" s="52"/>
      <c r="F9" s="52"/>
      <c r="G9" s="52"/>
    </row>
    <row r="10" spans="1:7" x14ac:dyDescent="0.25">
      <c r="A10" s="148">
        <v>90</v>
      </c>
      <c r="B10" s="148">
        <v>90</v>
      </c>
      <c r="C10" s="210" t="s">
        <v>492</v>
      </c>
      <c r="D10" s="358">
        <v>90</v>
      </c>
      <c r="E10" s="148">
        <v>0</v>
      </c>
      <c r="F10" s="148">
        <f>+D10+E10</f>
        <v>90</v>
      </c>
      <c r="G10" s="81" t="s">
        <v>479</v>
      </c>
    </row>
    <row r="11" spans="1:7" x14ac:dyDescent="0.25">
      <c r="A11" s="357">
        <v>3780</v>
      </c>
      <c r="B11" s="357">
        <v>3780</v>
      </c>
      <c r="C11" s="214" t="s">
        <v>493</v>
      </c>
      <c r="D11" s="358">
        <v>3780</v>
      </c>
      <c r="E11" s="148">
        <v>0</v>
      </c>
      <c r="F11" s="148">
        <f>+D11+E11</f>
        <v>3780</v>
      </c>
      <c r="G11" s="81" t="s">
        <v>479</v>
      </c>
    </row>
    <row r="12" spans="1:7" x14ac:dyDescent="0.25">
      <c r="A12" s="357"/>
      <c r="B12" s="357"/>
      <c r="C12" s="214"/>
      <c r="D12" s="358"/>
      <c r="E12" s="148"/>
      <c r="F12" s="148"/>
      <c r="G12" s="73"/>
    </row>
    <row r="13" spans="1:7" x14ac:dyDescent="0.25">
      <c r="A13" s="357"/>
      <c r="B13" s="357"/>
      <c r="C13" s="215" t="s">
        <v>494</v>
      </c>
      <c r="D13" s="358"/>
      <c r="E13" s="148"/>
      <c r="F13" s="148"/>
      <c r="G13" s="73"/>
    </row>
    <row r="14" spans="1:7" x14ac:dyDescent="0.25">
      <c r="A14" s="144">
        <v>250</v>
      </c>
      <c r="B14" s="144">
        <v>250</v>
      </c>
      <c r="C14" s="214" t="s">
        <v>495</v>
      </c>
      <c r="D14" s="358">
        <v>250</v>
      </c>
      <c r="E14" s="148">
        <v>0</v>
      </c>
      <c r="F14" s="148">
        <f t="shared" ref="F14:F22" si="0">+D14+E14</f>
        <v>250</v>
      </c>
      <c r="G14" s="81" t="s">
        <v>479</v>
      </c>
    </row>
    <row r="15" spans="1:7" x14ac:dyDescent="0.25">
      <c r="A15" s="155">
        <v>190</v>
      </c>
      <c r="B15" s="155">
        <v>190</v>
      </c>
      <c r="C15" s="43" t="s">
        <v>496</v>
      </c>
      <c r="D15" s="358">
        <v>190</v>
      </c>
      <c r="E15" s="148">
        <v>0</v>
      </c>
      <c r="F15" s="148">
        <f t="shared" si="0"/>
        <v>190</v>
      </c>
      <c r="G15" s="81" t="s">
        <v>479</v>
      </c>
    </row>
    <row r="16" spans="1:7" x14ac:dyDescent="0.25">
      <c r="A16" s="155">
        <v>130</v>
      </c>
      <c r="B16" s="155">
        <v>130</v>
      </c>
      <c r="C16" s="43" t="s">
        <v>497</v>
      </c>
      <c r="D16" s="358">
        <v>130</v>
      </c>
      <c r="E16" s="148">
        <v>0</v>
      </c>
      <c r="F16" s="148">
        <f t="shared" si="0"/>
        <v>130</v>
      </c>
      <c r="G16" s="81" t="s">
        <v>479</v>
      </c>
    </row>
    <row r="17" spans="1:7" x14ac:dyDescent="0.25">
      <c r="A17" s="155">
        <v>160</v>
      </c>
      <c r="B17" s="155">
        <v>160</v>
      </c>
      <c r="C17" s="43" t="s">
        <v>498</v>
      </c>
      <c r="D17" s="358">
        <v>160</v>
      </c>
      <c r="E17" s="148">
        <v>0</v>
      </c>
      <c r="F17" s="148">
        <f t="shared" si="0"/>
        <v>160</v>
      </c>
      <c r="G17" s="81" t="s">
        <v>479</v>
      </c>
    </row>
    <row r="18" spans="1:7" x14ac:dyDescent="0.25">
      <c r="A18" s="149">
        <v>240</v>
      </c>
      <c r="B18" s="149">
        <v>240</v>
      </c>
      <c r="C18" s="43" t="s">
        <v>499</v>
      </c>
      <c r="D18" s="358">
        <v>240</v>
      </c>
      <c r="E18" s="148">
        <v>0</v>
      </c>
      <c r="F18" s="148">
        <f t="shared" si="0"/>
        <v>240</v>
      </c>
      <c r="G18" s="81" t="s">
        <v>479</v>
      </c>
    </row>
    <row r="19" spans="1:7" ht="15.75" customHeight="1" x14ac:dyDescent="0.25">
      <c r="A19" s="149">
        <v>60</v>
      </c>
      <c r="B19" s="149">
        <v>60</v>
      </c>
      <c r="C19" s="65" t="s">
        <v>500</v>
      </c>
      <c r="D19" s="358">
        <v>60</v>
      </c>
      <c r="E19" s="148">
        <v>0</v>
      </c>
      <c r="F19" s="148">
        <f t="shared" si="0"/>
        <v>60</v>
      </c>
      <c r="G19" s="81" t="s">
        <v>479</v>
      </c>
    </row>
    <row r="20" spans="1:7" x14ac:dyDescent="0.25">
      <c r="A20" s="148">
        <v>130</v>
      </c>
      <c r="B20" s="148">
        <v>130</v>
      </c>
      <c r="C20" s="73" t="s">
        <v>501</v>
      </c>
      <c r="D20" s="358">
        <v>130</v>
      </c>
      <c r="E20" s="148">
        <v>0</v>
      </c>
      <c r="F20" s="148">
        <f t="shared" si="0"/>
        <v>130</v>
      </c>
      <c r="G20" s="81" t="s">
        <v>479</v>
      </c>
    </row>
    <row r="21" spans="1:7" x14ac:dyDescent="0.25">
      <c r="A21" s="148">
        <v>40</v>
      </c>
      <c r="B21" s="148">
        <v>40</v>
      </c>
      <c r="C21" s="43" t="s">
        <v>502</v>
      </c>
      <c r="D21" s="358">
        <v>40</v>
      </c>
      <c r="E21" s="148">
        <v>0</v>
      </c>
      <c r="F21" s="148">
        <f t="shared" si="0"/>
        <v>40</v>
      </c>
      <c r="G21" s="81" t="s">
        <v>479</v>
      </c>
    </row>
    <row r="22" spans="1:7" x14ac:dyDescent="0.25">
      <c r="A22" s="148">
        <v>130</v>
      </c>
      <c r="B22" s="148">
        <v>110</v>
      </c>
      <c r="C22" s="43" t="s">
        <v>503</v>
      </c>
      <c r="D22" s="358">
        <v>130</v>
      </c>
      <c r="E22" s="148">
        <v>0</v>
      </c>
      <c r="F22" s="148">
        <f t="shared" si="0"/>
        <v>130</v>
      </c>
      <c r="G22" s="81" t="s">
        <v>479</v>
      </c>
    </row>
    <row r="23" spans="1:7" x14ac:dyDescent="0.25">
      <c r="A23" s="149"/>
      <c r="B23" s="149"/>
      <c r="C23" s="41" t="s">
        <v>313</v>
      </c>
      <c r="D23" s="358"/>
      <c r="E23" s="148"/>
      <c r="F23" s="148"/>
      <c r="G23" s="73"/>
    </row>
    <row r="24" spans="1:7" x14ac:dyDescent="0.25">
      <c r="A24" s="148">
        <v>380</v>
      </c>
      <c r="B24" s="148">
        <v>380</v>
      </c>
      <c r="C24" s="39" t="s">
        <v>504</v>
      </c>
      <c r="D24" s="358">
        <v>380</v>
      </c>
      <c r="E24" s="148">
        <v>0</v>
      </c>
      <c r="F24" s="148">
        <f t="shared" ref="F24:F25" si="1">+D24+E24</f>
        <v>380</v>
      </c>
      <c r="G24" s="81" t="s">
        <v>479</v>
      </c>
    </row>
    <row r="25" spans="1:7" x14ac:dyDescent="0.25">
      <c r="A25" s="148">
        <v>40</v>
      </c>
      <c r="B25" s="148">
        <v>40</v>
      </c>
      <c r="C25" s="39" t="s">
        <v>505</v>
      </c>
      <c r="D25" s="358">
        <v>40</v>
      </c>
      <c r="E25" s="148">
        <v>0</v>
      </c>
      <c r="F25" s="148">
        <f t="shared" si="1"/>
        <v>40</v>
      </c>
      <c r="G25" s="81" t="s">
        <v>479</v>
      </c>
    </row>
    <row r="26" spans="1:7" x14ac:dyDescent="0.25">
      <c r="A26" s="148"/>
      <c r="B26" s="148"/>
      <c r="C26" s="41" t="s">
        <v>314</v>
      </c>
      <c r="D26" s="358"/>
      <c r="E26" s="148"/>
      <c r="F26" s="148"/>
      <c r="G26" s="73"/>
    </row>
    <row r="27" spans="1:7" x14ac:dyDescent="0.25">
      <c r="A27" s="148">
        <v>380</v>
      </c>
      <c r="B27" s="148">
        <v>380</v>
      </c>
      <c r="C27" s="39" t="s">
        <v>506</v>
      </c>
      <c r="D27" s="358">
        <v>380</v>
      </c>
      <c r="E27" s="148">
        <v>0</v>
      </c>
      <c r="F27" s="148">
        <f t="shared" ref="F27:F29" si="2">+D27+E27</f>
        <v>380</v>
      </c>
      <c r="G27" s="81" t="s">
        <v>479</v>
      </c>
    </row>
    <row r="28" spans="1:7" x14ac:dyDescent="0.25">
      <c r="A28" s="148">
        <v>40</v>
      </c>
      <c r="B28" s="148">
        <v>40</v>
      </c>
      <c r="C28" s="39" t="s">
        <v>507</v>
      </c>
      <c r="D28" s="358">
        <v>40</v>
      </c>
      <c r="E28" s="148">
        <v>0</v>
      </c>
      <c r="F28" s="148">
        <f t="shared" si="2"/>
        <v>40</v>
      </c>
      <c r="G28" s="81" t="s">
        <v>479</v>
      </c>
    </row>
    <row r="29" spans="1:7" x14ac:dyDescent="0.25">
      <c r="A29" s="148">
        <v>45</v>
      </c>
      <c r="B29" s="148">
        <v>45</v>
      </c>
      <c r="C29" s="39" t="s">
        <v>315</v>
      </c>
      <c r="D29" s="358">
        <v>45</v>
      </c>
      <c r="E29" s="148">
        <v>0</v>
      </c>
      <c r="F29" s="148">
        <f t="shared" si="2"/>
        <v>45</v>
      </c>
      <c r="G29" s="81" t="s">
        <v>479</v>
      </c>
    </row>
    <row r="30" spans="1:7" x14ac:dyDescent="0.25">
      <c r="A30" s="148">
        <v>50</v>
      </c>
      <c r="B30" s="148">
        <v>30</v>
      </c>
      <c r="C30" s="43" t="s">
        <v>508</v>
      </c>
      <c r="D30" s="358">
        <v>50</v>
      </c>
      <c r="E30" s="148">
        <v>0</v>
      </c>
      <c r="F30" s="148">
        <f>+D30+E30</f>
        <v>50</v>
      </c>
      <c r="G30" s="81" t="s">
        <v>479</v>
      </c>
    </row>
    <row r="31" spans="1:7" x14ac:dyDescent="0.25">
      <c r="A31" s="155">
        <v>60</v>
      </c>
      <c r="B31" s="155">
        <v>50</v>
      </c>
      <c r="C31" s="43" t="s">
        <v>509</v>
      </c>
      <c r="D31" s="358">
        <v>60</v>
      </c>
      <c r="E31" s="148">
        <v>0</v>
      </c>
      <c r="F31" s="148">
        <f t="shared" ref="F31:F32" si="3">+D31+E31</f>
        <v>60</v>
      </c>
      <c r="G31" s="81" t="s">
        <v>479</v>
      </c>
    </row>
    <row r="32" spans="1:7" x14ac:dyDescent="0.25">
      <c r="A32" s="155"/>
      <c r="B32" s="155">
        <v>50</v>
      </c>
      <c r="C32" s="43" t="s">
        <v>510</v>
      </c>
      <c r="D32" s="358">
        <v>50</v>
      </c>
      <c r="E32" s="148">
        <v>0</v>
      </c>
      <c r="F32" s="148">
        <f t="shared" si="3"/>
        <v>50</v>
      </c>
      <c r="G32" s="81" t="s">
        <v>479</v>
      </c>
    </row>
    <row r="33" spans="1:10" ht="31.5" x14ac:dyDescent="0.25">
      <c r="A33" s="149">
        <v>90</v>
      </c>
      <c r="B33" s="149">
        <v>60</v>
      </c>
      <c r="C33" s="43" t="s">
        <v>511</v>
      </c>
      <c r="D33" s="358">
        <v>90</v>
      </c>
      <c r="E33" s="148">
        <v>0</v>
      </c>
      <c r="F33" s="148">
        <f>+D33+E33</f>
        <v>90</v>
      </c>
      <c r="G33" s="81" t="s">
        <v>479</v>
      </c>
    </row>
    <row r="34" spans="1:10" ht="31.5" x14ac:dyDescent="0.25">
      <c r="A34" s="399" t="s">
        <v>62</v>
      </c>
      <c r="B34" s="371">
        <v>60</v>
      </c>
      <c r="C34" s="43" t="s">
        <v>512</v>
      </c>
      <c r="D34" s="358">
        <v>60</v>
      </c>
      <c r="E34" s="148">
        <v>0</v>
      </c>
      <c r="F34" s="148">
        <f>+D34+E34</f>
        <v>60</v>
      </c>
      <c r="G34" s="81" t="s">
        <v>479</v>
      </c>
      <c r="J34" s="3" t="s">
        <v>777</v>
      </c>
    </row>
    <row r="35" spans="1:10" x14ac:dyDescent="0.25">
      <c r="A35" s="371"/>
      <c r="B35" s="371"/>
      <c r="C35" s="43"/>
      <c r="D35" s="358"/>
      <c r="E35" s="148"/>
      <c r="F35" s="148"/>
      <c r="G35" s="73"/>
    </row>
    <row r="36" spans="1:10" ht="31.5" x14ac:dyDescent="0.25">
      <c r="A36" s="371">
        <v>80</v>
      </c>
      <c r="B36" s="371">
        <v>90</v>
      </c>
      <c r="C36" s="43" t="s">
        <v>548</v>
      </c>
      <c r="D36" s="358">
        <v>80</v>
      </c>
      <c r="E36" s="148">
        <v>0</v>
      </c>
      <c r="F36" s="148">
        <f>+D36+E36</f>
        <v>80</v>
      </c>
      <c r="G36" s="81" t="s">
        <v>479</v>
      </c>
    </row>
    <row r="37" spans="1:10" ht="31.5" x14ac:dyDescent="0.25">
      <c r="A37" s="371">
        <v>15</v>
      </c>
      <c r="B37" s="371">
        <v>90</v>
      </c>
      <c r="C37" s="43" t="s">
        <v>549</v>
      </c>
      <c r="D37" s="358">
        <v>15</v>
      </c>
      <c r="E37" s="148">
        <v>0</v>
      </c>
      <c r="F37" s="148">
        <f>+D37+E37</f>
        <v>15</v>
      </c>
      <c r="G37" s="81" t="s">
        <v>479</v>
      </c>
      <c r="J37" s="25" t="s">
        <v>800</v>
      </c>
    </row>
    <row r="38" spans="1:10" x14ac:dyDescent="0.25">
      <c r="A38" s="371"/>
      <c r="B38" s="371"/>
      <c r="C38" s="43"/>
      <c r="D38" s="358"/>
      <c r="E38" s="148"/>
      <c r="F38" s="148"/>
      <c r="G38" s="73"/>
    </row>
    <row r="39" spans="1:10" ht="31.5" x14ac:dyDescent="0.25">
      <c r="A39" s="399" t="s">
        <v>62</v>
      </c>
      <c r="B39" s="371">
        <v>80</v>
      </c>
      <c r="C39" s="43" t="s">
        <v>550</v>
      </c>
      <c r="D39" s="358">
        <v>80</v>
      </c>
      <c r="E39" s="148">
        <v>0</v>
      </c>
      <c r="F39" s="148">
        <f>+D39+E39</f>
        <v>80</v>
      </c>
      <c r="G39" s="81" t="s">
        <v>479</v>
      </c>
      <c r="J39" s="3" t="s">
        <v>777</v>
      </c>
    </row>
    <row r="40" spans="1:10" ht="31.5" x14ac:dyDescent="0.25">
      <c r="A40" s="399" t="s">
        <v>62</v>
      </c>
      <c r="B40" s="371">
        <v>80</v>
      </c>
      <c r="C40" s="43" t="s">
        <v>551</v>
      </c>
      <c r="D40" s="358">
        <v>80</v>
      </c>
      <c r="E40" s="148">
        <v>0</v>
      </c>
      <c r="F40" s="148">
        <f>+D40+E40</f>
        <v>80</v>
      </c>
      <c r="G40" s="81" t="s">
        <v>479</v>
      </c>
      <c r="J40" s="3" t="s">
        <v>777</v>
      </c>
    </row>
    <row r="41" spans="1:10" x14ac:dyDescent="0.25">
      <c r="A41" s="371"/>
      <c r="B41" s="371"/>
      <c r="C41" s="43"/>
      <c r="D41" s="358"/>
      <c r="E41" s="148"/>
      <c r="F41" s="148"/>
      <c r="G41" s="73"/>
    </row>
    <row r="42" spans="1:10" x14ac:dyDescent="0.25">
      <c r="A42" s="399" t="s">
        <v>62</v>
      </c>
      <c r="B42" s="371">
        <v>20</v>
      </c>
      <c r="C42" s="43" t="s">
        <v>513</v>
      </c>
      <c r="D42" s="358">
        <v>20</v>
      </c>
      <c r="E42" s="148">
        <v>0</v>
      </c>
      <c r="F42" s="148">
        <f>+D42+E42</f>
        <v>20</v>
      </c>
      <c r="G42" s="81" t="s">
        <v>479</v>
      </c>
      <c r="J42" s="3" t="s">
        <v>777</v>
      </c>
    </row>
    <row r="43" spans="1:10" x14ac:dyDescent="0.25">
      <c r="A43" s="371">
        <v>10</v>
      </c>
      <c r="B43" s="371">
        <v>10</v>
      </c>
      <c r="C43" s="43" t="s">
        <v>316</v>
      </c>
      <c r="D43" s="358">
        <v>10</v>
      </c>
      <c r="E43" s="148">
        <v>0</v>
      </c>
      <c r="F43" s="148">
        <f>+D43+E43</f>
        <v>10</v>
      </c>
      <c r="G43" s="81" t="s">
        <v>479</v>
      </c>
    </row>
    <row r="44" spans="1:10" x14ac:dyDescent="0.25">
      <c r="A44" s="149"/>
      <c r="B44" s="149"/>
      <c r="C44" s="39"/>
      <c r="D44" s="358"/>
      <c r="E44" s="148"/>
      <c r="F44" s="148"/>
      <c r="G44" s="73"/>
    </row>
    <row r="45" spans="1:10" x14ac:dyDescent="0.25">
      <c r="A45" s="149"/>
      <c r="B45" s="149"/>
      <c r="C45" s="74" t="s">
        <v>514</v>
      </c>
      <c r="D45" s="358"/>
      <c r="E45" s="148"/>
      <c r="F45" s="148"/>
      <c r="G45" s="73"/>
    </row>
    <row r="46" spans="1:10" x14ac:dyDescent="0.25">
      <c r="A46" s="149">
        <v>52.5</v>
      </c>
      <c r="B46" s="149">
        <v>52.5</v>
      </c>
      <c r="C46" s="43" t="s">
        <v>317</v>
      </c>
      <c r="D46" s="358">
        <v>55</v>
      </c>
      <c r="E46" s="148">
        <v>0</v>
      </c>
      <c r="F46" s="148">
        <f>+D46+E46</f>
        <v>55</v>
      </c>
      <c r="G46" s="81" t="s">
        <v>479</v>
      </c>
    </row>
    <row r="47" spans="1:10" x14ac:dyDescent="0.25">
      <c r="A47" s="149">
        <v>63</v>
      </c>
      <c r="B47" s="149">
        <v>63</v>
      </c>
      <c r="C47" s="123" t="s">
        <v>318</v>
      </c>
      <c r="D47" s="358">
        <v>65</v>
      </c>
      <c r="E47" s="148">
        <v>0</v>
      </c>
      <c r="F47" s="148">
        <f>+D47+E47</f>
        <v>65</v>
      </c>
      <c r="G47" s="81" t="s">
        <v>479</v>
      </c>
    </row>
    <row r="48" spans="1:10" x14ac:dyDescent="0.25">
      <c r="A48" s="222"/>
      <c r="B48" s="222"/>
      <c r="C48" s="65"/>
      <c r="D48" s="358"/>
      <c r="E48" s="148"/>
      <c r="F48" s="148"/>
      <c r="G48" s="73"/>
    </row>
    <row r="49" spans="1:7" x14ac:dyDescent="0.25">
      <c r="A49" s="125"/>
      <c r="B49" s="58"/>
      <c r="C49" s="41"/>
      <c r="D49" s="218"/>
      <c r="E49" s="218"/>
      <c r="F49" s="218"/>
      <c r="G49" s="39"/>
    </row>
    <row r="50" spans="1:7" x14ac:dyDescent="0.25">
      <c r="A50" s="91"/>
      <c r="D50" s="91"/>
      <c r="E50" s="91"/>
      <c r="F50" s="91"/>
    </row>
    <row r="51" spans="1:7" x14ac:dyDescent="0.25">
      <c r="D51" s="91"/>
      <c r="E51" s="91"/>
      <c r="F51" s="91"/>
    </row>
    <row r="52" spans="1:7" x14ac:dyDescent="0.25">
      <c r="D52" s="91"/>
      <c r="E52" s="91"/>
      <c r="F52" s="91"/>
    </row>
    <row r="53" spans="1:7" x14ac:dyDescent="0.25">
      <c r="D53" s="91"/>
      <c r="E53" s="91"/>
      <c r="F53" s="91"/>
    </row>
    <row r="54" spans="1:7" x14ac:dyDescent="0.25">
      <c r="D54" s="91"/>
      <c r="E54" s="91"/>
      <c r="F54" s="91"/>
    </row>
    <row r="55" spans="1:7" x14ac:dyDescent="0.25">
      <c r="D55" s="91"/>
      <c r="E55" s="91"/>
      <c r="F55" s="91"/>
    </row>
    <row r="56" spans="1:7" x14ac:dyDescent="0.25">
      <c r="D56" s="91"/>
      <c r="E56" s="91"/>
      <c r="F56" s="91"/>
    </row>
    <row r="57" spans="1:7" x14ac:dyDescent="0.25">
      <c r="D57" s="91"/>
      <c r="E57" s="91"/>
      <c r="F57" s="91"/>
    </row>
    <row r="58" spans="1:7" x14ac:dyDescent="0.25">
      <c r="D58" s="91"/>
      <c r="E58" s="91"/>
      <c r="F58" s="91"/>
    </row>
    <row r="59" spans="1:7" x14ac:dyDescent="0.25">
      <c r="D59" s="91"/>
      <c r="E59" s="91"/>
      <c r="F59" s="91"/>
    </row>
    <row r="60" spans="1:7" x14ac:dyDescent="0.25">
      <c r="D60" s="91"/>
      <c r="E60" s="91"/>
      <c r="F60" s="91"/>
    </row>
    <row r="61" spans="1:7" x14ac:dyDescent="0.25">
      <c r="D61" s="91"/>
      <c r="E61" s="91"/>
      <c r="F61" s="91"/>
    </row>
    <row r="62" spans="1:7" x14ac:dyDescent="0.25">
      <c r="D62" s="91"/>
      <c r="E62" s="91"/>
      <c r="F62" s="91"/>
    </row>
    <row r="63" spans="1:7" x14ac:dyDescent="0.25">
      <c r="D63" s="91"/>
      <c r="E63" s="91"/>
      <c r="F63" s="91"/>
    </row>
    <row r="64" spans="1:7" x14ac:dyDescent="0.25">
      <c r="D64" s="91"/>
      <c r="E64" s="91"/>
      <c r="F64" s="91"/>
    </row>
    <row r="65" spans="4:6" x14ac:dyDescent="0.25">
      <c r="D65" s="91"/>
      <c r="E65" s="91"/>
      <c r="F65" s="91"/>
    </row>
    <row r="66" spans="4:6" x14ac:dyDescent="0.25">
      <c r="D66" s="91"/>
      <c r="E66" s="91"/>
      <c r="F66" s="91"/>
    </row>
    <row r="67" spans="4:6" x14ac:dyDescent="0.25">
      <c r="D67" s="91"/>
      <c r="E67" s="91"/>
      <c r="F67" s="91"/>
    </row>
    <row r="68" spans="4:6" x14ac:dyDescent="0.25">
      <c r="D68" s="91"/>
      <c r="E68" s="91"/>
      <c r="F68" s="91"/>
    </row>
    <row r="69" spans="4:6" x14ac:dyDescent="0.25">
      <c r="D69" s="91"/>
      <c r="E69" s="91"/>
      <c r="F69" s="91"/>
    </row>
    <row r="70" spans="4:6" x14ac:dyDescent="0.25">
      <c r="D70" s="91"/>
      <c r="E70" s="91"/>
      <c r="F70" s="91"/>
    </row>
    <row r="71" spans="4:6" x14ac:dyDescent="0.25">
      <c r="D71" s="91"/>
      <c r="E71" s="91"/>
      <c r="F71" s="91"/>
    </row>
    <row r="72" spans="4:6" x14ac:dyDescent="0.25">
      <c r="D72" s="91"/>
      <c r="E72" s="91"/>
      <c r="F72" s="91"/>
    </row>
    <row r="73" spans="4:6" x14ac:dyDescent="0.25">
      <c r="D73" s="91"/>
      <c r="E73" s="91"/>
      <c r="F73" s="91"/>
    </row>
    <row r="74" spans="4:6" x14ac:dyDescent="0.25">
      <c r="D74" s="91"/>
      <c r="E74" s="91"/>
      <c r="F74" s="91"/>
    </row>
    <row r="75" spans="4:6" x14ac:dyDescent="0.25">
      <c r="D75" s="91"/>
      <c r="E75" s="91"/>
      <c r="F75" s="91"/>
    </row>
    <row r="76" spans="4:6" x14ac:dyDescent="0.25">
      <c r="D76" s="91"/>
      <c r="E76" s="91"/>
      <c r="F76" s="91"/>
    </row>
    <row r="77" spans="4:6" x14ac:dyDescent="0.25">
      <c r="D77" s="91"/>
      <c r="E77" s="91"/>
      <c r="F77" s="91"/>
    </row>
    <row r="78" spans="4:6" x14ac:dyDescent="0.25">
      <c r="D78" s="91"/>
      <c r="E78" s="91"/>
      <c r="F78" s="91"/>
    </row>
    <row r="79" spans="4:6" x14ac:dyDescent="0.25">
      <c r="D79" s="91"/>
      <c r="E79" s="91"/>
      <c r="F79" s="91"/>
    </row>
    <row r="80" spans="4:6" x14ac:dyDescent="0.25">
      <c r="D80" s="91"/>
      <c r="E80" s="91"/>
      <c r="F80" s="91"/>
    </row>
    <row r="81" spans="4:6" x14ac:dyDescent="0.25">
      <c r="D81" s="91"/>
      <c r="E81" s="91"/>
      <c r="F81" s="91"/>
    </row>
    <row r="82" spans="4:6" x14ac:dyDescent="0.25">
      <c r="D82" s="91"/>
      <c r="E82" s="91"/>
      <c r="F82" s="91"/>
    </row>
    <row r="83" spans="4:6" x14ac:dyDescent="0.25">
      <c r="D83" s="91"/>
      <c r="E83" s="91"/>
      <c r="F83" s="91"/>
    </row>
    <row r="84" spans="4:6" x14ac:dyDescent="0.25">
      <c r="D84" s="91"/>
      <c r="E84" s="91"/>
      <c r="F84" s="91"/>
    </row>
    <row r="85" spans="4:6" x14ac:dyDescent="0.25">
      <c r="D85" s="91"/>
      <c r="E85" s="91"/>
      <c r="F85" s="91"/>
    </row>
    <row r="86" spans="4:6" x14ac:dyDescent="0.25">
      <c r="D86" s="91"/>
      <c r="E86" s="91"/>
      <c r="F86" s="91"/>
    </row>
    <row r="87" spans="4:6" x14ac:dyDescent="0.25">
      <c r="D87" s="91"/>
      <c r="E87" s="91"/>
      <c r="F87" s="91"/>
    </row>
    <row r="88" spans="4:6" x14ac:dyDescent="0.25">
      <c r="D88" s="91"/>
      <c r="E88" s="91"/>
      <c r="F88" s="91"/>
    </row>
    <row r="89" spans="4:6" x14ac:dyDescent="0.25">
      <c r="D89" s="91"/>
      <c r="E89" s="91"/>
      <c r="F89" s="91"/>
    </row>
    <row r="90" spans="4:6" x14ac:dyDescent="0.25">
      <c r="D90" s="91"/>
      <c r="E90" s="91"/>
      <c r="F90" s="91"/>
    </row>
    <row r="91" spans="4:6" x14ac:dyDescent="0.25">
      <c r="D91" s="91"/>
      <c r="E91" s="91"/>
      <c r="F91" s="91"/>
    </row>
    <row r="92" spans="4:6" x14ac:dyDescent="0.25">
      <c r="D92" s="91"/>
      <c r="E92" s="91"/>
      <c r="F92" s="91"/>
    </row>
    <row r="93" spans="4:6" x14ac:dyDescent="0.25">
      <c r="D93" s="91"/>
      <c r="E93" s="91"/>
      <c r="F93" s="91"/>
    </row>
    <row r="94" spans="4:6" x14ac:dyDescent="0.25">
      <c r="D94" s="91"/>
      <c r="E94" s="91"/>
      <c r="F94" s="91"/>
    </row>
    <row r="95" spans="4:6" x14ac:dyDescent="0.25">
      <c r="D95" s="91"/>
      <c r="E95" s="91"/>
      <c r="F95" s="91"/>
    </row>
    <row r="96" spans="4:6" x14ac:dyDescent="0.25">
      <c r="D96" s="91"/>
      <c r="E96" s="91"/>
      <c r="F96" s="91"/>
    </row>
    <row r="97" spans="4:6" x14ac:dyDescent="0.25">
      <c r="D97" s="91"/>
      <c r="E97" s="91"/>
      <c r="F97" s="91"/>
    </row>
    <row r="98" spans="4:6" x14ac:dyDescent="0.25">
      <c r="D98" s="91"/>
      <c r="E98" s="91"/>
      <c r="F98" s="91"/>
    </row>
    <row r="99" spans="4:6" x14ac:dyDescent="0.25">
      <c r="D99" s="91"/>
      <c r="E99" s="91"/>
      <c r="F99" s="91"/>
    </row>
    <row r="100" spans="4:6" x14ac:dyDescent="0.25">
      <c r="D100" s="91"/>
      <c r="E100" s="91"/>
      <c r="F100" s="91"/>
    </row>
    <row r="101" spans="4:6" x14ac:dyDescent="0.25">
      <c r="D101" s="91"/>
      <c r="E101" s="91"/>
      <c r="F101" s="91"/>
    </row>
    <row r="102" spans="4:6" x14ac:dyDescent="0.25">
      <c r="D102" s="91"/>
      <c r="E102" s="91"/>
      <c r="F102" s="91"/>
    </row>
    <row r="103" spans="4:6" x14ac:dyDescent="0.25">
      <c r="D103" s="91"/>
      <c r="E103" s="91"/>
      <c r="F103" s="91"/>
    </row>
    <row r="104" spans="4:6" x14ac:dyDescent="0.25">
      <c r="D104" s="91"/>
      <c r="E104" s="91"/>
      <c r="F104" s="91"/>
    </row>
    <row r="105" spans="4:6" x14ac:dyDescent="0.25">
      <c r="D105" s="91"/>
      <c r="E105" s="91"/>
      <c r="F105" s="91"/>
    </row>
    <row r="106" spans="4:6" x14ac:dyDescent="0.25">
      <c r="D106" s="91"/>
      <c r="E106" s="91"/>
      <c r="F106" s="91"/>
    </row>
    <row r="107" spans="4:6" x14ac:dyDescent="0.25">
      <c r="D107" s="91"/>
      <c r="E107" s="91"/>
      <c r="F107" s="91"/>
    </row>
    <row r="108" spans="4:6" x14ac:dyDescent="0.25">
      <c r="D108" s="91"/>
      <c r="E108" s="91"/>
      <c r="F108" s="91"/>
    </row>
    <row r="109" spans="4:6" x14ac:dyDescent="0.25">
      <c r="D109" s="91"/>
      <c r="E109" s="91"/>
      <c r="F109" s="91"/>
    </row>
    <row r="110" spans="4:6" x14ac:dyDescent="0.25">
      <c r="D110" s="91"/>
      <c r="E110" s="91"/>
      <c r="F110" s="91"/>
    </row>
    <row r="111" spans="4:6" x14ac:dyDescent="0.25">
      <c r="D111" s="91"/>
      <c r="E111" s="91"/>
      <c r="F111" s="91"/>
    </row>
    <row r="112" spans="4:6" x14ac:dyDescent="0.25">
      <c r="D112" s="91"/>
      <c r="E112" s="91"/>
      <c r="F112" s="91"/>
    </row>
    <row r="113" spans="4:6" x14ac:dyDescent="0.25">
      <c r="D113" s="91"/>
      <c r="E113" s="91"/>
      <c r="F113" s="91"/>
    </row>
    <row r="114" spans="4:6" x14ac:dyDescent="0.25">
      <c r="D114" s="91"/>
      <c r="E114" s="91"/>
      <c r="F114" s="91"/>
    </row>
    <row r="115" spans="4:6" x14ac:dyDescent="0.25">
      <c r="D115" s="91"/>
      <c r="E115" s="91"/>
      <c r="F115" s="91"/>
    </row>
    <row r="116" spans="4:6" x14ac:dyDescent="0.25">
      <c r="D116" s="91"/>
      <c r="E116" s="91"/>
      <c r="F116" s="91"/>
    </row>
    <row r="117" spans="4:6" x14ac:dyDescent="0.25">
      <c r="D117" s="91"/>
      <c r="E117" s="91"/>
      <c r="F117" s="91"/>
    </row>
    <row r="118" spans="4:6" x14ac:dyDescent="0.25">
      <c r="D118" s="91"/>
      <c r="E118" s="91"/>
      <c r="F118" s="91"/>
    </row>
    <row r="119" spans="4:6" x14ac:dyDescent="0.25">
      <c r="D119" s="91"/>
      <c r="E119" s="91"/>
      <c r="F119" s="91"/>
    </row>
    <row r="120" spans="4:6" x14ac:dyDescent="0.25">
      <c r="D120" s="91"/>
      <c r="E120" s="91"/>
      <c r="F120" s="91"/>
    </row>
    <row r="121" spans="4:6" x14ac:dyDescent="0.25">
      <c r="D121" s="91"/>
      <c r="E121" s="91"/>
      <c r="F121" s="91"/>
    </row>
    <row r="122" spans="4:6" x14ac:dyDescent="0.25">
      <c r="D122" s="91"/>
      <c r="E122" s="91"/>
      <c r="F122" s="91"/>
    </row>
    <row r="123" spans="4:6" x14ac:dyDescent="0.25">
      <c r="D123" s="91"/>
      <c r="E123" s="91"/>
      <c r="F123" s="91"/>
    </row>
    <row r="124" spans="4:6" x14ac:dyDescent="0.25">
      <c r="D124" s="91"/>
      <c r="E124" s="91"/>
      <c r="F124" s="91"/>
    </row>
    <row r="125" spans="4:6" x14ac:dyDescent="0.25">
      <c r="D125" s="91"/>
      <c r="E125" s="91"/>
      <c r="F125" s="91"/>
    </row>
    <row r="126" spans="4:6" x14ac:dyDescent="0.25">
      <c r="D126" s="91"/>
      <c r="E126" s="91"/>
      <c r="F126" s="91"/>
    </row>
    <row r="127" spans="4:6" x14ac:dyDescent="0.25">
      <c r="D127" s="91"/>
      <c r="E127" s="91"/>
      <c r="F127" s="91"/>
    </row>
    <row r="128" spans="4:6" x14ac:dyDescent="0.25">
      <c r="D128" s="91"/>
      <c r="E128" s="91"/>
      <c r="F128" s="91"/>
    </row>
    <row r="129" spans="4:6" x14ac:dyDescent="0.25">
      <c r="D129" s="91"/>
      <c r="E129" s="91"/>
      <c r="F129" s="91"/>
    </row>
    <row r="130" spans="4:6" x14ac:dyDescent="0.25">
      <c r="D130" s="91"/>
      <c r="E130" s="91"/>
      <c r="F130" s="91"/>
    </row>
    <row r="131" spans="4:6" x14ac:dyDescent="0.25">
      <c r="D131" s="91"/>
      <c r="E131" s="91"/>
      <c r="F131" s="91"/>
    </row>
    <row r="132" spans="4:6" x14ac:dyDescent="0.25">
      <c r="D132" s="91"/>
      <c r="E132" s="91"/>
      <c r="F132" s="91"/>
    </row>
    <row r="133" spans="4:6" x14ac:dyDescent="0.25">
      <c r="D133" s="91"/>
      <c r="E133" s="91"/>
      <c r="F133" s="91"/>
    </row>
    <row r="134" spans="4:6" x14ac:dyDescent="0.25">
      <c r="D134" s="91"/>
      <c r="E134" s="91"/>
      <c r="F134" s="91"/>
    </row>
    <row r="135" spans="4:6" x14ac:dyDescent="0.25">
      <c r="D135" s="91"/>
      <c r="E135" s="91"/>
      <c r="F135" s="91"/>
    </row>
    <row r="136" spans="4:6" x14ac:dyDescent="0.25">
      <c r="D136" s="91"/>
      <c r="E136" s="91"/>
      <c r="F136" s="91"/>
    </row>
    <row r="137" spans="4:6" x14ac:dyDescent="0.25">
      <c r="D137" s="91"/>
      <c r="E137" s="91"/>
      <c r="F137" s="91"/>
    </row>
    <row r="138" spans="4:6" x14ac:dyDescent="0.25">
      <c r="D138" s="91"/>
      <c r="E138" s="91"/>
      <c r="F138" s="91"/>
    </row>
    <row r="139" spans="4:6" x14ac:dyDescent="0.25">
      <c r="D139" s="91"/>
      <c r="E139" s="91"/>
      <c r="F139" s="91"/>
    </row>
    <row r="140" spans="4:6" x14ac:dyDescent="0.25">
      <c r="D140" s="91"/>
      <c r="E140" s="91"/>
      <c r="F140" s="91"/>
    </row>
    <row r="141" spans="4:6" x14ac:dyDescent="0.25">
      <c r="D141" s="91"/>
      <c r="E141" s="91"/>
      <c r="F141" s="91"/>
    </row>
    <row r="142" spans="4:6" x14ac:dyDescent="0.25">
      <c r="D142" s="91"/>
      <c r="E142" s="91"/>
      <c r="F142" s="91"/>
    </row>
    <row r="143" spans="4:6" x14ac:dyDescent="0.25">
      <c r="D143" s="91"/>
      <c r="E143" s="91"/>
      <c r="F143" s="91"/>
    </row>
    <row r="144" spans="4:6" x14ac:dyDescent="0.25">
      <c r="D144" s="91"/>
      <c r="E144" s="91"/>
      <c r="F144" s="91"/>
    </row>
    <row r="145" spans="4:6" x14ac:dyDescent="0.25">
      <c r="D145" s="91"/>
      <c r="E145" s="91"/>
      <c r="F145" s="91"/>
    </row>
    <row r="146" spans="4:6" x14ac:dyDescent="0.25">
      <c r="D146" s="91"/>
      <c r="E146" s="91"/>
      <c r="F146" s="91"/>
    </row>
    <row r="147" spans="4:6" x14ac:dyDescent="0.25">
      <c r="D147" s="91"/>
      <c r="E147" s="91"/>
      <c r="F147" s="91"/>
    </row>
    <row r="148" spans="4:6" x14ac:dyDescent="0.25">
      <c r="D148" s="91"/>
      <c r="E148" s="91"/>
      <c r="F148" s="91"/>
    </row>
    <row r="149" spans="4:6" x14ac:dyDescent="0.25">
      <c r="D149" s="91"/>
      <c r="E149" s="91"/>
      <c r="F149" s="91"/>
    </row>
    <row r="150" spans="4:6" x14ac:dyDescent="0.25">
      <c r="D150" s="91"/>
      <c r="E150" s="91"/>
      <c r="F150" s="91"/>
    </row>
  </sheetData>
  <mergeCells count="3">
    <mergeCell ref="A1:G2"/>
    <mergeCell ref="A4:G4"/>
    <mergeCell ref="D6:F6"/>
  </mergeCells>
  <pageMargins left="0.43307086614173229" right="0.78740157480314965" top="0.74803149606299213" bottom="0.74803149606299213" header="0.31496062992125984" footer="0.31496062992125984"/>
  <pageSetup paperSize="9" scale="73" fitToHeight="0" orientation="portrait" r:id="rId1"/>
  <headerFooter>
    <oddHeader>&amp;R&amp;A</oddHeader>
    <oddFooter xml:space="preserve">&amp;L&amp;9VAT Code Key:
A - Standard Rated
E - Exempt
N - Non Business / Outside the Scope
Z - Zero Rated&amp;C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7" tint="0.59999389629810485"/>
    <pageSetUpPr fitToPage="1"/>
  </sheetPr>
  <dimension ref="A1:G26"/>
  <sheetViews>
    <sheetView showGridLines="0" view="pageBreakPreview" zoomScaleNormal="80" zoomScaleSheetLayoutView="100" zoomScalePageLayoutView="75" workbookViewId="0">
      <selection activeCell="A11" sqref="A11:G11"/>
    </sheetView>
  </sheetViews>
  <sheetFormatPr defaultColWidth="9.140625" defaultRowHeight="15.75" x14ac:dyDescent="0.25"/>
  <cols>
    <col min="1" max="2" width="11.85546875" style="25" customWidth="1"/>
    <col min="3" max="3" width="41.85546875" style="25" customWidth="1"/>
    <col min="4" max="6" width="11.42578125" style="25" customWidth="1"/>
    <col min="7" max="16384" width="9.140625" style="25"/>
  </cols>
  <sheetData>
    <row r="1" spans="1:7" x14ac:dyDescent="0.25">
      <c r="A1" s="414" t="s">
        <v>732</v>
      </c>
      <c r="B1" s="414"/>
      <c r="C1" s="414"/>
      <c r="D1" s="414"/>
      <c r="E1" s="414"/>
      <c r="F1" s="414"/>
      <c r="G1" s="414"/>
    </row>
    <row r="2" spans="1:7" x14ac:dyDescent="0.25">
      <c r="A2" s="414"/>
      <c r="B2" s="414"/>
      <c r="C2" s="414"/>
      <c r="D2" s="414"/>
      <c r="E2" s="414"/>
      <c r="F2" s="414"/>
      <c r="G2" s="414"/>
    </row>
    <row r="3" spans="1:7" x14ac:dyDescent="0.25">
      <c r="A3" s="39"/>
      <c r="B3" s="39"/>
      <c r="C3" s="39"/>
      <c r="D3" s="39"/>
      <c r="E3" s="39"/>
      <c r="F3" s="39"/>
      <c r="G3" s="39"/>
    </row>
    <row r="4" spans="1:7" ht="15.6" customHeight="1" x14ac:dyDescent="0.25">
      <c r="A4" s="415" t="s">
        <v>277</v>
      </c>
      <c r="B4" s="415"/>
      <c r="C4" s="415"/>
      <c r="D4" s="415"/>
      <c r="E4" s="415"/>
      <c r="F4" s="415"/>
      <c r="G4" s="415"/>
    </row>
    <row r="5" spans="1:7" x14ac:dyDescent="0.25">
      <c r="A5" s="39"/>
      <c r="B5" s="39"/>
      <c r="C5" s="39"/>
      <c r="D5" s="39"/>
      <c r="E5" s="39"/>
      <c r="F5" s="39"/>
      <c r="G5" s="39"/>
    </row>
    <row r="6" spans="1:7" ht="15.6" customHeight="1" x14ac:dyDescent="0.25">
      <c r="A6" s="301" t="s">
        <v>254</v>
      </c>
      <c r="B6" s="301" t="s">
        <v>255</v>
      </c>
      <c r="C6" s="359"/>
      <c r="D6" s="478" t="s">
        <v>596</v>
      </c>
      <c r="E6" s="414"/>
      <c r="F6" s="414"/>
      <c r="G6" s="355"/>
    </row>
    <row r="7" spans="1:7" x14ac:dyDescent="0.25">
      <c r="A7" s="301" t="s">
        <v>256</v>
      </c>
      <c r="B7" s="301" t="s">
        <v>595</v>
      </c>
      <c r="C7" s="359"/>
      <c r="D7" s="301" t="s">
        <v>257</v>
      </c>
      <c r="E7" s="301" t="s">
        <v>258</v>
      </c>
      <c r="F7" s="301" t="s">
        <v>259</v>
      </c>
      <c r="G7" s="301" t="s">
        <v>260</v>
      </c>
    </row>
    <row r="8" spans="1:7" x14ac:dyDescent="0.25">
      <c r="A8" s="301" t="s">
        <v>261</v>
      </c>
      <c r="B8" s="301" t="s">
        <v>261</v>
      </c>
      <c r="C8" s="356"/>
      <c r="D8" s="301" t="s">
        <v>261</v>
      </c>
      <c r="E8" s="301" t="s">
        <v>261</v>
      </c>
      <c r="F8" s="301" t="s">
        <v>261</v>
      </c>
      <c r="G8" s="301" t="s">
        <v>262</v>
      </c>
    </row>
    <row r="9" spans="1:7" x14ac:dyDescent="0.25">
      <c r="A9" s="39"/>
      <c r="B9" s="39"/>
      <c r="C9" s="464" t="s">
        <v>319</v>
      </c>
      <c r="D9" s="464"/>
      <c r="E9" s="464"/>
      <c r="F9" s="39"/>
      <c r="G9" s="39"/>
    </row>
    <row r="10" spans="1:7" x14ac:dyDescent="0.25">
      <c r="A10" s="39"/>
      <c r="B10" s="39"/>
      <c r="C10" s="39"/>
      <c r="D10" s="95"/>
      <c r="E10" s="95"/>
      <c r="F10" s="218"/>
      <c r="G10" s="52"/>
    </row>
    <row r="11" spans="1:7" x14ac:dyDescent="0.25">
      <c r="A11" s="479" t="s">
        <v>462</v>
      </c>
      <c r="B11" s="479"/>
      <c r="C11" s="39" t="s">
        <v>48</v>
      </c>
      <c r="D11" s="483" t="s">
        <v>462</v>
      </c>
      <c r="E11" s="483"/>
      <c r="F11" s="483"/>
      <c r="G11" s="52" t="s">
        <v>479</v>
      </c>
    </row>
    <row r="12" spans="1:7" x14ac:dyDescent="0.25">
      <c r="A12" s="481" t="s">
        <v>462</v>
      </c>
      <c r="B12" s="481"/>
      <c r="C12" s="39" t="s">
        <v>49</v>
      </c>
      <c r="D12" s="483" t="s">
        <v>462</v>
      </c>
      <c r="E12" s="483"/>
      <c r="F12" s="483"/>
      <c r="G12" s="52" t="s">
        <v>479</v>
      </c>
    </row>
    <row r="13" spans="1:7" x14ac:dyDescent="0.25">
      <c r="A13" s="482" t="s">
        <v>462</v>
      </c>
      <c r="B13" s="482"/>
      <c r="C13" s="39" t="s">
        <v>118</v>
      </c>
      <c r="D13" s="483" t="s">
        <v>462</v>
      </c>
      <c r="E13" s="483"/>
      <c r="F13" s="483"/>
      <c r="G13" s="52" t="s">
        <v>479</v>
      </c>
    </row>
    <row r="14" spans="1:7" x14ac:dyDescent="0.25">
      <c r="A14" s="482" t="s">
        <v>462</v>
      </c>
      <c r="B14" s="482"/>
      <c r="C14" s="39" t="s">
        <v>119</v>
      </c>
      <c r="D14" s="483" t="s">
        <v>462</v>
      </c>
      <c r="E14" s="483"/>
      <c r="F14" s="483"/>
      <c r="G14" s="52" t="s">
        <v>479</v>
      </c>
    </row>
    <row r="15" spans="1:7" ht="33.75" customHeight="1" x14ac:dyDescent="0.25">
      <c r="A15" s="125"/>
      <c r="B15" s="125"/>
      <c r="C15" s="480" t="s">
        <v>320</v>
      </c>
      <c r="D15" s="480"/>
      <c r="E15" s="480"/>
      <c r="F15" s="480"/>
    </row>
    <row r="16" spans="1:7" x14ac:dyDescent="0.25">
      <c r="A16" s="125"/>
      <c r="B16" s="125"/>
      <c r="C16" s="311"/>
      <c r="D16" s="3"/>
    </row>
    <row r="17" spans="1:7" x14ac:dyDescent="0.25">
      <c r="A17" s="222">
        <v>90</v>
      </c>
      <c r="B17" s="222">
        <v>89</v>
      </c>
      <c r="C17" s="123" t="s">
        <v>120</v>
      </c>
      <c r="D17" s="133">
        <v>89</v>
      </c>
      <c r="E17" s="133">
        <v>0</v>
      </c>
      <c r="F17" s="133">
        <f>+D17+E17</f>
        <v>89</v>
      </c>
      <c r="G17" s="52" t="s">
        <v>479</v>
      </c>
    </row>
    <row r="18" spans="1:7" x14ac:dyDescent="0.25">
      <c r="A18" s="222">
        <v>40</v>
      </c>
      <c r="B18" s="222">
        <v>37</v>
      </c>
      <c r="C18" s="123" t="s">
        <v>50</v>
      </c>
      <c r="D18" s="133">
        <v>37</v>
      </c>
      <c r="E18" s="133">
        <v>0</v>
      </c>
      <c r="F18" s="133">
        <f t="shared" ref="F18:F19" si="0">+D18+E18</f>
        <v>37</v>
      </c>
      <c r="G18" s="52" t="s">
        <v>479</v>
      </c>
    </row>
    <row r="19" spans="1:7" x14ac:dyDescent="0.25">
      <c r="A19" s="222">
        <v>20</v>
      </c>
      <c r="B19" s="222">
        <v>21</v>
      </c>
      <c r="C19" s="123" t="s">
        <v>51</v>
      </c>
      <c r="D19" s="133">
        <v>21</v>
      </c>
      <c r="E19" s="133">
        <v>0</v>
      </c>
      <c r="F19" s="133">
        <f t="shared" si="0"/>
        <v>21</v>
      </c>
      <c r="G19" s="52" t="s">
        <v>479</v>
      </c>
    </row>
    <row r="20" spans="1:7" x14ac:dyDescent="0.25">
      <c r="A20" s="50"/>
      <c r="B20" s="50"/>
      <c r="C20" s="39"/>
      <c r="D20" s="88"/>
      <c r="E20" s="83"/>
      <c r="F20" s="83"/>
      <c r="G20" s="52"/>
    </row>
    <row r="21" spans="1:7" x14ac:dyDescent="0.25">
      <c r="C21" s="34" t="s">
        <v>622</v>
      </c>
      <c r="D21" s="3"/>
    </row>
    <row r="22" spans="1:7" x14ac:dyDescent="0.25">
      <c r="B22" s="25" t="s">
        <v>729</v>
      </c>
      <c r="C22" s="25" t="s">
        <v>623</v>
      </c>
      <c r="D22" s="133">
        <v>100</v>
      </c>
      <c r="E22" s="133">
        <v>0</v>
      </c>
      <c r="F22" s="133">
        <f>+D22+E22</f>
        <v>100</v>
      </c>
      <c r="G22" s="52" t="s">
        <v>479</v>
      </c>
    </row>
    <row r="23" spans="1:7" x14ac:dyDescent="0.25">
      <c r="B23" s="25" t="s">
        <v>729</v>
      </c>
      <c r="C23" s="25" t="s">
        <v>624</v>
      </c>
      <c r="D23" s="133">
        <v>150</v>
      </c>
      <c r="E23" s="133">
        <v>0</v>
      </c>
      <c r="F23" s="133">
        <f t="shared" ref="F23:F25" si="1">+D23+E23</f>
        <v>150</v>
      </c>
      <c r="G23" s="52" t="s">
        <v>479</v>
      </c>
    </row>
    <row r="24" spans="1:7" x14ac:dyDescent="0.25">
      <c r="B24" s="25" t="s">
        <v>729</v>
      </c>
      <c r="C24" s="25" t="s">
        <v>625</v>
      </c>
      <c r="D24" s="133">
        <v>75</v>
      </c>
      <c r="E24" s="133">
        <v>0</v>
      </c>
      <c r="F24" s="133">
        <f t="shared" si="1"/>
        <v>75</v>
      </c>
      <c r="G24" s="52" t="s">
        <v>479</v>
      </c>
    </row>
    <row r="25" spans="1:7" x14ac:dyDescent="0.25">
      <c r="B25" s="25" t="s">
        <v>729</v>
      </c>
      <c r="C25" s="25" t="s">
        <v>626</v>
      </c>
      <c r="D25" s="133">
        <v>125</v>
      </c>
      <c r="E25" s="133">
        <v>0</v>
      </c>
      <c r="F25" s="133">
        <f t="shared" si="1"/>
        <v>125</v>
      </c>
      <c r="G25" s="52" t="s">
        <v>479</v>
      </c>
    </row>
    <row r="26" spans="1:7" x14ac:dyDescent="0.25">
      <c r="D26" s="3"/>
    </row>
  </sheetData>
  <mergeCells count="13">
    <mergeCell ref="C15:F15"/>
    <mergeCell ref="A12:B12"/>
    <mergeCell ref="A13:B13"/>
    <mergeCell ref="A14:B14"/>
    <mergeCell ref="D11:F11"/>
    <mergeCell ref="D12:F12"/>
    <mergeCell ref="D13:F13"/>
    <mergeCell ref="D14:F14"/>
    <mergeCell ref="A1:G2"/>
    <mergeCell ref="A4:G4"/>
    <mergeCell ref="D6:F6"/>
    <mergeCell ref="C9:E9"/>
    <mergeCell ref="A11:B11"/>
  </mergeCells>
  <pageMargins left="0.43307086614173229" right="0.78740157480314965" top="0.74803149606299213" bottom="0.74803149606299213" header="0.31496062992125984" footer="0.31496062992125984"/>
  <pageSetup paperSize="9" scale="82" fitToHeight="0" orientation="portrait" r:id="rId1"/>
  <headerFooter>
    <oddHeader>&amp;R&amp;A</oddHeader>
    <oddFooter xml:space="preserve">&amp;L&amp;9VAT Code Key:
A - Standard Rated
E - Exempt
N - Non Business / Outside the Scope
Z - Zero Rated&amp;C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theme="7" tint="0.59999389629810485"/>
    <pageSetUpPr fitToPage="1"/>
  </sheetPr>
  <dimension ref="A1:J121"/>
  <sheetViews>
    <sheetView showGridLines="0" showWhiteSpace="0" view="pageBreakPreview" zoomScale="90" zoomScaleNormal="80" zoomScaleSheetLayoutView="90" zoomScalePageLayoutView="75" workbookViewId="0">
      <selection activeCell="A11" sqref="A11:G11"/>
    </sheetView>
  </sheetViews>
  <sheetFormatPr defaultColWidth="9.140625" defaultRowHeight="15.75" x14ac:dyDescent="0.25"/>
  <cols>
    <col min="1" max="2" width="11.42578125" style="25" customWidth="1"/>
    <col min="3" max="3" width="50.5703125" style="25" customWidth="1"/>
    <col min="4" max="6" width="10.85546875" style="25" customWidth="1"/>
    <col min="7" max="7" width="7.140625" style="2" customWidth="1"/>
    <col min="8" max="16384" width="9.140625" style="25"/>
  </cols>
  <sheetData>
    <row r="1" spans="1:9" x14ac:dyDescent="0.25">
      <c r="A1" s="414" t="s">
        <v>732</v>
      </c>
      <c r="B1" s="414"/>
      <c r="C1" s="414"/>
      <c r="D1" s="414"/>
      <c r="E1" s="414"/>
      <c r="F1" s="414"/>
      <c r="G1" s="414"/>
    </row>
    <row r="2" spans="1:9" x14ac:dyDescent="0.25">
      <c r="A2" s="414"/>
      <c r="B2" s="414"/>
      <c r="C2" s="414"/>
      <c r="D2" s="414"/>
      <c r="E2" s="414"/>
      <c r="F2" s="414"/>
      <c r="G2" s="414"/>
    </row>
    <row r="3" spans="1:9" x14ac:dyDescent="0.25">
      <c r="A3" s="39"/>
      <c r="B3" s="39"/>
      <c r="C3" s="39"/>
      <c r="D3" s="39"/>
      <c r="E3" s="39"/>
      <c r="F3" s="39"/>
      <c r="G3" s="52"/>
    </row>
    <row r="4" spans="1:9" ht="15.6" customHeight="1" x14ac:dyDescent="0.25">
      <c r="A4" s="415" t="s">
        <v>413</v>
      </c>
      <c r="B4" s="415"/>
      <c r="C4" s="415"/>
      <c r="D4" s="415"/>
      <c r="E4" s="415"/>
      <c r="F4" s="415"/>
      <c r="G4" s="415"/>
    </row>
    <row r="5" spans="1:9" x14ac:dyDescent="0.25">
      <c r="A5" s="39"/>
      <c r="B5" s="39"/>
      <c r="C5" s="39"/>
      <c r="D5" s="39"/>
      <c r="E5" s="39"/>
      <c r="F5" s="39"/>
      <c r="G5" s="52"/>
    </row>
    <row r="6" spans="1:9" ht="15.6" customHeight="1" x14ac:dyDescent="0.25">
      <c r="A6" s="313" t="s">
        <v>254</v>
      </c>
      <c r="B6" s="313" t="s">
        <v>255</v>
      </c>
      <c r="C6" s="354"/>
      <c r="D6" s="415" t="s">
        <v>596</v>
      </c>
      <c r="E6" s="442"/>
      <c r="F6" s="442"/>
      <c r="G6" s="63"/>
    </row>
    <row r="7" spans="1:9" x14ac:dyDescent="0.25">
      <c r="A7" s="313" t="s">
        <v>256</v>
      </c>
      <c r="B7" s="313" t="s">
        <v>595</v>
      </c>
      <c r="C7" s="354"/>
      <c r="D7" s="313" t="s">
        <v>257</v>
      </c>
      <c r="E7" s="313" t="s">
        <v>258</v>
      </c>
      <c r="F7" s="313" t="s">
        <v>259</v>
      </c>
      <c r="G7" s="313" t="s">
        <v>260</v>
      </c>
    </row>
    <row r="8" spans="1:9" x14ac:dyDescent="0.25">
      <c r="A8" s="313" t="s">
        <v>261</v>
      </c>
      <c r="B8" s="313" t="s">
        <v>261</v>
      </c>
      <c r="C8" s="37"/>
      <c r="D8" s="313" t="s">
        <v>261</v>
      </c>
      <c r="E8" s="313" t="s">
        <v>261</v>
      </c>
      <c r="F8" s="313" t="s">
        <v>261</v>
      </c>
      <c r="G8" s="313" t="s">
        <v>262</v>
      </c>
    </row>
    <row r="9" spans="1:9" x14ac:dyDescent="0.25">
      <c r="A9" s="218"/>
      <c r="B9" s="218"/>
      <c r="C9" s="55" t="s">
        <v>414</v>
      </c>
      <c r="D9" s="218"/>
      <c r="E9" s="218"/>
      <c r="F9" s="218"/>
      <c r="G9" s="52"/>
    </row>
    <row r="10" spans="1:9" x14ac:dyDescent="0.25">
      <c r="A10" s="218"/>
      <c r="B10" s="218"/>
      <c r="C10" s="211"/>
      <c r="D10" s="218"/>
      <c r="E10" s="218"/>
      <c r="F10" s="218"/>
      <c r="G10" s="52"/>
    </row>
    <row r="11" spans="1:9" x14ac:dyDescent="0.25">
      <c r="A11" s="83"/>
      <c r="B11" s="83"/>
      <c r="C11" s="211" t="s">
        <v>516</v>
      </c>
      <c r="D11" s="88"/>
      <c r="E11" s="83"/>
      <c r="F11" s="83"/>
      <c r="G11" s="52"/>
    </row>
    <row r="12" spans="1:9" x14ac:dyDescent="0.25">
      <c r="A12" s="336">
        <v>260</v>
      </c>
      <c r="B12" s="336">
        <v>419</v>
      </c>
      <c r="C12" s="123" t="s">
        <v>517</v>
      </c>
      <c r="D12" s="155">
        <v>430</v>
      </c>
      <c r="E12" s="155">
        <v>0</v>
      </c>
      <c r="F12" s="155">
        <f>+D12+E12</f>
        <v>430</v>
      </c>
      <c r="G12" s="81" t="s">
        <v>479</v>
      </c>
    </row>
    <row r="13" spans="1:9" x14ac:dyDescent="0.25">
      <c r="A13" s="336"/>
      <c r="B13" s="336" t="s">
        <v>729</v>
      </c>
      <c r="C13" s="108" t="s">
        <v>627</v>
      </c>
      <c r="D13" s="155">
        <v>348</v>
      </c>
      <c r="E13" s="155">
        <v>0</v>
      </c>
      <c r="F13" s="155">
        <f>+D13+E13</f>
        <v>348</v>
      </c>
      <c r="G13" s="81" t="s">
        <v>479</v>
      </c>
    </row>
    <row r="14" spans="1:9" x14ac:dyDescent="0.25">
      <c r="A14" s="224"/>
      <c r="B14" s="224"/>
      <c r="C14" s="211" t="s">
        <v>515</v>
      </c>
      <c r="D14" s="353"/>
      <c r="E14" s="144"/>
      <c r="F14" s="144"/>
      <c r="G14" s="81"/>
    </row>
    <row r="15" spans="1:9" x14ac:dyDescent="0.25">
      <c r="A15" s="336">
        <v>200</v>
      </c>
      <c r="B15" s="336">
        <v>281</v>
      </c>
      <c r="C15" s="123" t="s">
        <v>517</v>
      </c>
      <c r="D15" s="155">
        <v>325</v>
      </c>
      <c r="E15" s="155">
        <v>0</v>
      </c>
      <c r="F15" s="155">
        <f>+D15+E15</f>
        <v>325</v>
      </c>
      <c r="G15" s="81" t="s">
        <v>479</v>
      </c>
      <c r="H15" s="39"/>
      <c r="I15" s="39"/>
    </row>
    <row r="16" spans="1:9" x14ac:dyDescent="0.25">
      <c r="A16" s="336"/>
      <c r="B16" s="336"/>
      <c r="C16" s="123"/>
      <c r="D16" s="353"/>
      <c r="E16" s="144"/>
      <c r="F16" s="144"/>
      <c r="G16" s="81"/>
    </row>
    <row r="17" spans="1:10" x14ac:dyDescent="0.25">
      <c r="A17" s="336"/>
      <c r="B17" s="336"/>
      <c r="C17" s="211" t="s">
        <v>89</v>
      </c>
      <c r="D17" s="353"/>
      <c r="E17" s="144"/>
      <c r="F17" s="144"/>
      <c r="G17" s="81"/>
    </row>
    <row r="18" spans="1:10" x14ac:dyDescent="0.25">
      <c r="A18" s="224">
        <v>180</v>
      </c>
      <c r="B18" s="224">
        <v>327</v>
      </c>
      <c r="C18" s="123" t="s">
        <v>517</v>
      </c>
      <c r="D18" s="155">
        <v>348</v>
      </c>
      <c r="E18" s="155">
        <v>0</v>
      </c>
      <c r="F18" s="155">
        <f t="shared" ref="F18" si="0">+D18+E18</f>
        <v>348</v>
      </c>
      <c r="G18" s="81" t="s">
        <v>479</v>
      </c>
    </row>
    <row r="19" spans="1:10" x14ac:dyDescent="0.25">
      <c r="A19" s="336"/>
      <c r="B19" s="336"/>
      <c r="C19" s="211"/>
      <c r="D19" s="353"/>
      <c r="E19" s="144"/>
      <c r="F19" s="144"/>
      <c r="G19" s="81"/>
    </row>
    <row r="20" spans="1:10" x14ac:dyDescent="0.25">
      <c r="A20" s="336"/>
      <c r="B20" s="336"/>
      <c r="C20" s="211" t="s">
        <v>520</v>
      </c>
      <c r="D20" s="353"/>
      <c r="E20" s="144"/>
      <c r="F20" s="144"/>
      <c r="G20" s="81"/>
    </row>
    <row r="21" spans="1:10" x14ac:dyDescent="0.25">
      <c r="A21" s="336">
        <v>260</v>
      </c>
      <c r="B21" s="336">
        <v>120</v>
      </c>
      <c r="C21" s="123" t="s">
        <v>415</v>
      </c>
      <c r="D21" s="155">
        <v>255</v>
      </c>
      <c r="E21" s="155">
        <v>0</v>
      </c>
      <c r="F21" s="155">
        <f>+D21+E21</f>
        <v>255</v>
      </c>
      <c r="G21" s="81" t="s">
        <v>479</v>
      </c>
    </row>
    <row r="22" spans="1:10" x14ac:dyDescent="0.25">
      <c r="A22" s="336"/>
      <c r="B22" s="336"/>
      <c r="C22" s="123"/>
      <c r="D22" s="353"/>
      <c r="E22" s="144"/>
      <c r="F22" s="144"/>
      <c r="G22" s="81"/>
    </row>
    <row r="23" spans="1:10" x14ac:dyDescent="0.25">
      <c r="A23" s="336"/>
      <c r="B23" s="336"/>
      <c r="C23" s="211" t="s">
        <v>518</v>
      </c>
      <c r="D23" s="353"/>
      <c r="E23" s="144"/>
      <c r="F23" s="144"/>
      <c r="G23" s="81"/>
    </row>
    <row r="24" spans="1:10" x14ac:dyDescent="0.25">
      <c r="A24" s="399" t="s">
        <v>62</v>
      </c>
      <c r="B24" s="336">
        <v>281</v>
      </c>
      <c r="C24" s="123" t="s">
        <v>628</v>
      </c>
      <c r="D24" s="155">
        <v>301</v>
      </c>
      <c r="E24" s="155">
        <v>0</v>
      </c>
      <c r="F24" s="155">
        <f>+D24+E24</f>
        <v>301</v>
      </c>
      <c r="G24" s="81" t="s">
        <v>479</v>
      </c>
      <c r="J24" s="3" t="s">
        <v>777</v>
      </c>
    </row>
    <row r="25" spans="1:10" x14ac:dyDescent="0.25">
      <c r="A25" s="336"/>
      <c r="B25" s="336"/>
      <c r="C25" s="211"/>
      <c r="D25" s="353"/>
      <c r="E25" s="144"/>
      <c r="F25" s="144"/>
      <c r="G25" s="81"/>
    </row>
    <row r="26" spans="1:10" x14ac:dyDescent="0.25">
      <c r="A26" s="336"/>
      <c r="B26" s="336"/>
      <c r="C26" s="211" t="s">
        <v>416</v>
      </c>
      <c r="D26" s="353"/>
      <c r="E26" s="144"/>
      <c r="F26" s="144"/>
      <c r="G26" s="81"/>
    </row>
    <row r="27" spans="1:10" x14ac:dyDescent="0.25">
      <c r="A27" s="224">
        <v>230</v>
      </c>
      <c r="B27" s="224">
        <v>419</v>
      </c>
      <c r="C27" s="123" t="s">
        <v>519</v>
      </c>
      <c r="D27" s="155">
        <v>419</v>
      </c>
      <c r="E27" s="155">
        <v>0</v>
      </c>
      <c r="F27" s="155">
        <f t="shared" ref="F27" si="1">+D27+E27</f>
        <v>419</v>
      </c>
      <c r="G27" s="81" t="s">
        <v>479</v>
      </c>
    </row>
    <row r="28" spans="1:10" x14ac:dyDescent="0.25">
      <c r="A28" s="402"/>
      <c r="B28" s="224"/>
      <c r="C28" s="211"/>
      <c r="D28" s="353"/>
      <c r="E28" s="144"/>
      <c r="F28" s="144"/>
      <c r="G28" s="81"/>
    </row>
    <row r="29" spans="1:10" x14ac:dyDescent="0.25">
      <c r="A29" s="402"/>
      <c r="B29" s="224"/>
      <c r="C29" s="211" t="s">
        <v>417</v>
      </c>
      <c r="D29" s="353"/>
      <c r="E29" s="144"/>
      <c r="F29" s="144"/>
      <c r="G29" s="81"/>
    </row>
    <row r="30" spans="1:10" x14ac:dyDescent="0.25">
      <c r="A30" s="402">
        <v>230</v>
      </c>
      <c r="B30" s="224">
        <v>419</v>
      </c>
      <c r="C30" s="123" t="s">
        <v>519</v>
      </c>
      <c r="D30" s="155">
        <v>433</v>
      </c>
      <c r="E30" s="155">
        <v>0</v>
      </c>
      <c r="F30" s="155">
        <f t="shared" ref="F30" si="2">+D30+E30</f>
        <v>433</v>
      </c>
      <c r="G30" s="81" t="s">
        <v>479</v>
      </c>
    </row>
    <row r="31" spans="1:10" x14ac:dyDescent="0.25">
      <c r="A31" s="402"/>
      <c r="B31" s="224"/>
      <c r="C31" s="123"/>
      <c r="D31" s="155"/>
      <c r="E31" s="155"/>
      <c r="F31" s="155"/>
      <c r="G31" s="81"/>
    </row>
    <row r="32" spans="1:10" ht="47.25" x14ac:dyDescent="0.25">
      <c r="A32" s="400"/>
      <c r="B32" s="148"/>
      <c r="C32" s="42" t="s">
        <v>418</v>
      </c>
      <c r="D32" s="341"/>
      <c r="E32" s="308"/>
      <c r="F32" s="101"/>
      <c r="G32" s="81"/>
    </row>
    <row r="33" spans="1:10" x14ac:dyDescent="0.25">
      <c r="A33" s="400">
        <v>140</v>
      </c>
      <c r="B33" s="148">
        <v>150</v>
      </c>
      <c r="C33" s="39" t="s">
        <v>419</v>
      </c>
      <c r="D33" s="308">
        <v>160</v>
      </c>
      <c r="E33" s="308">
        <v>0</v>
      </c>
      <c r="F33" s="308">
        <f t="shared" ref="F33:F34" si="3">+D33+E33</f>
        <v>160</v>
      </c>
      <c r="G33" s="81" t="s">
        <v>479</v>
      </c>
    </row>
    <row r="34" spans="1:10" ht="47.25" x14ac:dyDescent="0.25">
      <c r="A34" s="400">
        <v>130</v>
      </c>
      <c r="B34" s="148">
        <v>150</v>
      </c>
      <c r="C34" s="43" t="s">
        <v>521</v>
      </c>
      <c r="D34" s="308">
        <v>160</v>
      </c>
      <c r="E34" s="308">
        <v>0</v>
      </c>
      <c r="F34" s="308">
        <f t="shared" si="3"/>
        <v>160</v>
      </c>
      <c r="G34" s="81" t="s">
        <v>479</v>
      </c>
    </row>
    <row r="35" spans="1:10" x14ac:dyDescent="0.25">
      <c r="A35" s="399" t="s">
        <v>62</v>
      </c>
      <c r="B35" s="148">
        <v>150</v>
      </c>
      <c r="C35" s="43" t="s">
        <v>522</v>
      </c>
      <c r="D35" s="308">
        <v>155</v>
      </c>
      <c r="E35" s="308">
        <v>0</v>
      </c>
      <c r="F35" s="308">
        <f>+D35+E35</f>
        <v>155</v>
      </c>
      <c r="G35" s="81" t="s">
        <v>479</v>
      </c>
      <c r="J35" s="3" t="s">
        <v>777</v>
      </c>
    </row>
    <row r="36" spans="1:10" x14ac:dyDescent="0.25">
      <c r="A36" s="399" t="s">
        <v>62</v>
      </c>
      <c r="B36" s="148">
        <v>106</v>
      </c>
      <c r="C36" s="43" t="s">
        <v>523</v>
      </c>
      <c r="D36" s="308">
        <v>108</v>
      </c>
      <c r="E36" s="308">
        <v>0</v>
      </c>
      <c r="F36" s="308">
        <f>+D36+E36</f>
        <v>108</v>
      </c>
      <c r="G36" s="81" t="s">
        <v>479</v>
      </c>
      <c r="J36" s="3" t="s">
        <v>777</v>
      </c>
    </row>
    <row r="37" spans="1:10" x14ac:dyDescent="0.25">
      <c r="A37" s="400"/>
      <c r="B37" s="148"/>
      <c r="C37" s="41"/>
      <c r="D37" s="341"/>
      <c r="E37" s="101"/>
      <c r="F37" s="101"/>
      <c r="G37" s="81"/>
    </row>
    <row r="38" spans="1:10" x14ac:dyDescent="0.25">
      <c r="A38" s="400"/>
      <c r="B38" s="148"/>
      <c r="C38" s="41" t="s">
        <v>420</v>
      </c>
      <c r="D38" s="341"/>
      <c r="E38" s="101"/>
      <c r="F38" s="101"/>
      <c r="G38" s="81"/>
    </row>
    <row r="39" spans="1:10" x14ac:dyDescent="0.25">
      <c r="A39" s="400">
        <v>210</v>
      </c>
      <c r="B39" s="148">
        <v>199</v>
      </c>
      <c r="C39" s="39" t="s">
        <v>517</v>
      </c>
      <c r="D39" s="308">
        <v>199</v>
      </c>
      <c r="E39" s="308">
        <v>0</v>
      </c>
      <c r="F39" s="308">
        <f t="shared" ref="F39" si="4">+D39+E39</f>
        <v>199</v>
      </c>
      <c r="G39" s="81" t="s">
        <v>479</v>
      </c>
    </row>
    <row r="40" spans="1:10" x14ac:dyDescent="0.25">
      <c r="A40" s="400"/>
      <c r="B40" s="148"/>
      <c r="D40" s="341"/>
      <c r="E40" s="101"/>
      <c r="F40" s="101"/>
      <c r="G40" s="81"/>
    </row>
    <row r="41" spans="1:10" x14ac:dyDescent="0.25">
      <c r="A41" s="400"/>
      <c r="B41" s="148"/>
      <c r="C41" s="41" t="s">
        <v>524</v>
      </c>
      <c r="D41" s="341"/>
      <c r="E41" s="101"/>
      <c r="F41" s="101"/>
      <c r="G41" s="81"/>
    </row>
    <row r="42" spans="1:10" x14ac:dyDescent="0.25">
      <c r="A42" s="399" t="s">
        <v>62</v>
      </c>
      <c r="B42" s="148">
        <v>222</v>
      </c>
      <c r="C42" s="39" t="s">
        <v>517</v>
      </c>
      <c r="D42" s="308">
        <v>215</v>
      </c>
      <c r="E42" s="308">
        <v>0</v>
      </c>
      <c r="F42" s="308">
        <f t="shared" ref="F42" si="5">+D42+E42</f>
        <v>215</v>
      </c>
      <c r="G42" s="81" t="s">
        <v>479</v>
      </c>
      <c r="J42" s="3" t="s">
        <v>777</v>
      </c>
    </row>
    <row r="43" spans="1:10" x14ac:dyDescent="0.25">
      <c r="A43" s="148"/>
      <c r="B43" s="148"/>
      <c r="C43" s="39"/>
      <c r="D43" s="308"/>
      <c r="E43" s="308"/>
      <c r="F43" s="308"/>
      <c r="G43" s="81"/>
    </row>
    <row r="44" spans="1:10" x14ac:dyDescent="0.25">
      <c r="A44" s="360"/>
      <c r="B44" s="360"/>
      <c r="C44" s="41" t="s">
        <v>421</v>
      </c>
      <c r="D44" s="341"/>
      <c r="E44" s="101"/>
      <c r="F44" s="101"/>
      <c r="G44" s="81"/>
    </row>
    <row r="45" spans="1:10" x14ac:dyDescent="0.25">
      <c r="A45" s="148">
        <v>570</v>
      </c>
      <c r="B45" s="148">
        <v>512</v>
      </c>
      <c r="C45" s="39" t="s">
        <v>40</v>
      </c>
      <c r="D45" s="308">
        <v>542</v>
      </c>
      <c r="E45" s="308">
        <v>0</v>
      </c>
      <c r="F45" s="308">
        <f>+D45+E45</f>
        <v>542</v>
      </c>
      <c r="G45" s="81" t="s">
        <v>479</v>
      </c>
    </row>
    <row r="46" spans="1:10" x14ac:dyDescent="0.25">
      <c r="A46" s="148">
        <v>210</v>
      </c>
      <c r="B46" s="148">
        <v>300</v>
      </c>
      <c r="C46" s="39" t="s">
        <v>41</v>
      </c>
      <c r="D46" s="308">
        <v>308</v>
      </c>
      <c r="E46" s="308">
        <v>0</v>
      </c>
      <c r="F46" s="308">
        <f t="shared" ref="F46:F47" si="6">+D46+E46</f>
        <v>308</v>
      </c>
      <c r="G46" s="81" t="s">
        <v>479</v>
      </c>
    </row>
    <row r="47" spans="1:10" x14ac:dyDescent="0.25">
      <c r="A47" s="148">
        <v>260</v>
      </c>
      <c r="B47" s="148">
        <v>282</v>
      </c>
      <c r="C47" s="39" t="s">
        <v>43</v>
      </c>
      <c r="D47" s="308">
        <v>292</v>
      </c>
      <c r="E47" s="308">
        <v>0</v>
      </c>
      <c r="F47" s="308">
        <f t="shared" si="6"/>
        <v>292</v>
      </c>
      <c r="G47" s="81" t="s">
        <v>479</v>
      </c>
    </row>
    <row r="48" spans="1:10" ht="15.6" customHeight="1" x14ac:dyDescent="0.25">
      <c r="D48" s="129"/>
      <c r="E48" s="129"/>
      <c r="F48" s="129"/>
    </row>
    <row r="49" spans="1:7" x14ac:dyDescent="0.25">
      <c r="A49" s="222"/>
      <c r="B49" s="222"/>
      <c r="C49" s="41" t="s">
        <v>589</v>
      </c>
      <c r="D49" s="85"/>
      <c r="E49" s="85"/>
      <c r="F49" s="85"/>
      <c r="G49" s="169"/>
    </row>
    <row r="50" spans="1:7" x14ac:dyDescent="0.25">
      <c r="A50" s="222">
        <v>590</v>
      </c>
      <c r="B50" s="222">
        <v>566</v>
      </c>
      <c r="C50" s="39" t="s">
        <v>90</v>
      </c>
      <c r="D50" s="85">
        <v>622</v>
      </c>
      <c r="E50" s="85">
        <v>0</v>
      </c>
      <c r="F50" s="85">
        <f t="shared" ref="F50:F51" si="7">+D50+E50</f>
        <v>622</v>
      </c>
      <c r="G50" s="52" t="s">
        <v>479</v>
      </c>
    </row>
    <row r="51" spans="1:7" x14ac:dyDescent="0.25">
      <c r="A51" s="57">
        <v>440</v>
      </c>
      <c r="B51" s="57">
        <v>497.37</v>
      </c>
      <c r="C51" s="39" t="s">
        <v>91</v>
      </c>
      <c r="D51" s="85">
        <v>529</v>
      </c>
      <c r="E51" s="85">
        <v>0</v>
      </c>
      <c r="F51" s="85">
        <f t="shared" si="7"/>
        <v>529</v>
      </c>
      <c r="G51" s="52" t="s">
        <v>479</v>
      </c>
    </row>
    <row r="52" spans="1:7" x14ac:dyDescent="0.25">
      <c r="A52" s="227"/>
      <c r="B52" s="227"/>
      <c r="C52" s="228"/>
      <c r="D52" s="227"/>
      <c r="E52" s="229"/>
      <c r="F52" s="229"/>
    </row>
    <row r="53" spans="1:7" x14ac:dyDescent="0.25">
      <c r="A53" s="313" t="s">
        <v>254</v>
      </c>
      <c r="B53" s="313" t="s">
        <v>255</v>
      </c>
      <c r="C53" s="354"/>
      <c r="D53" s="415" t="s">
        <v>596</v>
      </c>
      <c r="E53" s="442"/>
      <c r="F53" s="442"/>
      <c r="G53" s="63"/>
    </row>
    <row r="54" spans="1:7" x14ac:dyDescent="0.25">
      <c r="A54" s="313" t="s">
        <v>256</v>
      </c>
      <c r="B54" s="313" t="s">
        <v>595</v>
      </c>
      <c r="C54" s="354"/>
      <c r="D54" s="313" t="s">
        <v>257</v>
      </c>
      <c r="E54" s="313" t="s">
        <v>258</v>
      </c>
      <c r="F54" s="313" t="s">
        <v>259</v>
      </c>
      <c r="G54" s="313" t="s">
        <v>260</v>
      </c>
    </row>
    <row r="55" spans="1:7" x14ac:dyDescent="0.25">
      <c r="A55" s="313" t="s">
        <v>261</v>
      </c>
      <c r="B55" s="313" t="s">
        <v>261</v>
      </c>
      <c r="C55" s="37"/>
      <c r="D55" s="313" t="s">
        <v>261</v>
      </c>
      <c r="E55" s="313" t="s">
        <v>261</v>
      </c>
      <c r="F55" s="313" t="s">
        <v>261</v>
      </c>
      <c r="G55" s="313" t="s">
        <v>262</v>
      </c>
    </row>
    <row r="56" spans="1:7" x14ac:dyDescent="0.25">
      <c r="A56" s="125"/>
      <c r="B56" s="125"/>
      <c r="C56" s="41" t="s">
        <v>648</v>
      </c>
      <c r="D56" s="125"/>
      <c r="E56" s="125"/>
      <c r="F56" s="125"/>
      <c r="G56" s="70"/>
    </row>
    <row r="57" spans="1:7" x14ac:dyDescent="0.25">
      <c r="A57" s="149">
        <v>210</v>
      </c>
      <c r="B57" s="149">
        <v>442.75</v>
      </c>
      <c r="C57" s="39" t="s">
        <v>519</v>
      </c>
      <c r="D57" s="155">
        <v>449</v>
      </c>
      <c r="E57" s="155">
        <v>0</v>
      </c>
      <c r="F57" s="155">
        <f t="shared" ref="F57:F60" si="8">+D57+E57</f>
        <v>449</v>
      </c>
      <c r="G57" s="81" t="s">
        <v>479</v>
      </c>
    </row>
    <row r="58" spans="1:7" x14ac:dyDescent="0.25">
      <c r="A58" s="149">
        <v>200</v>
      </c>
      <c r="B58" s="149">
        <v>285.5</v>
      </c>
      <c r="C58" s="39" t="s">
        <v>422</v>
      </c>
      <c r="D58" s="155">
        <v>302</v>
      </c>
      <c r="E58" s="155">
        <v>0</v>
      </c>
      <c r="F58" s="155">
        <f t="shared" si="8"/>
        <v>302</v>
      </c>
      <c r="G58" s="81" t="s">
        <v>479</v>
      </c>
    </row>
    <row r="59" spans="1:7" x14ac:dyDescent="0.25">
      <c r="A59" s="149">
        <v>200</v>
      </c>
      <c r="B59" s="149">
        <v>285.5</v>
      </c>
      <c r="C59" s="39" t="s">
        <v>423</v>
      </c>
      <c r="D59" s="155">
        <v>278</v>
      </c>
      <c r="E59" s="155">
        <v>0</v>
      </c>
      <c r="F59" s="155">
        <f t="shared" si="8"/>
        <v>278</v>
      </c>
      <c r="G59" s="81" t="s">
        <v>479</v>
      </c>
    </row>
    <row r="60" spans="1:7" x14ac:dyDescent="0.25">
      <c r="A60" s="149">
        <v>80</v>
      </c>
      <c r="B60" s="149">
        <v>28</v>
      </c>
      <c r="C60" s="39" t="s">
        <v>424</v>
      </c>
      <c r="D60" s="155">
        <v>30</v>
      </c>
      <c r="E60" s="155">
        <v>0</v>
      </c>
      <c r="F60" s="155">
        <f t="shared" si="8"/>
        <v>30</v>
      </c>
      <c r="G60" s="81" t="s">
        <v>479</v>
      </c>
    </row>
    <row r="61" spans="1:7" x14ac:dyDescent="0.25">
      <c r="A61" s="149"/>
      <c r="B61" s="149"/>
      <c r="C61" s="41"/>
      <c r="D61" s="353"/>
      <c r="E61" s="144"/>
      <c r="F61" s="144"/>
      <c r="G61" s="81"/>
    </row>
    <row r="62" spans="1:7" x14ac:dyDescent="0.25">
      <c r="A62" s="149"/>
      <c r="B62" s="149"/>
      <c r="C62" s="41" t="s">
        <v>425</v>
      </c>
      <c r="D62" s="353"/>
      <c r="E62" s="144"/>
      <c r="F62" s="144"/>
      <c r="G62" s="81"/>
    </row>
    <row r="63" spans="1:7" x14ac:dyDescent="0.25">
      <c r="A63" s="149">
        <v>260</v>
      </c>
      <c r="B63" s="149">
        <v>260</v>
      </c>
      <c r="C63" s="39" t="s">
        <v>92</v>
      </c>
      <c r="D63" s="155">
        <v>260</v>
      </c>
      <c r="E63" s="155">
        <v>0</v>
      </c>
      <c r="F63" s="155">
        <f t="shared" ref="F63:F64" si="9">+D63+E63</f>
        <v>260</v>
      </c>
      <c r="G63" s="81" t="s">
        <v>479</v>
      </c>
    </row>
    <row r="64" spans="1:7" x14ac:dyDescent="0.25">
      <c r="A64" s="149">
        <v>440</v>
      </c>
      <c r="B64" s="149">
        <v>440</v>
      </c>
      <c r="C64" s="39" t="s">
        <v>93</v>
      </c>
      <c r="D64" s="155">
        <v>440</v>
      </c>
      <c r="E64" s="155">
        <v>0</v>
      </c>
      <c r="F64" s="155">
        <f t="shared" si="9"/>
        <v>440</v>
      </c>
      <c r="G64" s="81" t="s">
        <v>479</v>
      </c>
    </row>
    <row r="65" spans="1:7" x14ac:dyDescent="0.25">
      <c r="A65" s="149"/>
      <c r="B65" s="149"/>
      <c r="C65" s="41"/>
      <c r="D65" s="353"/>
      <c r="E65" s="144"/>
      <c r="F65" s="144"/>
      <c r="G65" s="81"/>
    </row>
    <row r="66" spans="1:7" x14ac:dyDescent="0.25">
      <c r="A66" s="148"/>
      <c r="B66" s="148"/>
      <c r="C66" s="231" t="s">
        <v>639</v>
      </c>
      <c r="D66" s="144"/>
      <c r="E66" s="144"/>
      <c r="F66" s="144"/>
      <c r="G66" s="81"/>
    </row>
    <row r="67" spans="1:7" x14ac:dyDescent="0.25">
      <c r="A67" s="148">
        <v>790</v>
      </c>
      <c r="B67" s="148">
        <v>790</v>
      </c>
      <c r="C67" s="39" t="s">
        <v>94</v>
      </c>
      <c r="D67" s="155">
        <v>790</v>
      </c>
      <c r="E67" s="155">
        <v>0</v>
      </c>
      <c r="F67" s="155">
        <f t="shared" ref="F67:F69" si="10">+D67+E67</f>
        <v>790</v>
      </c>
      <c r="G67" s="81" t="s">
        <v>479</v>
      </c>
    </row>
    <row r="68" spans="1:7" x14ac:dyDescent="0.25">
      <c r="A68" s="148">
        <v>600</v>
      </c>
      <c r="B68" s="148">
        <v>600</v>
      </c>
      <c r="C68" s="39" t="s">
        <v>95</v>
      </c>
      <c r="D68" s="155">
        <v>600</v>
      </c>
      <c r="E68" s="155">
        <v>0</v>
      </c>
      <c r="F68" s="155">
        <f t="shared" si="10"/>
        <v>600</v>
      </c>
      <c r="G68" s="81" t="s">
        <v>479</v>
      </c>
    </row>
    <row r="69" spans="1:7" x14ac:dyDescent="0.25">
      <c r="A69" s="148">
        <v>60</v>
      </c>
      <c r="B69" s="148">
        <v>60</v>
      </c>
      <c r="C69" s="39" t="s">
        <v>96</v>
      </c>
      <c r="D69" s="155">
        <v>60</v>
      </c>
      <c r="E69" s="155">
        <v>0</v>
      </c>
      <c r="F69" s="155">
        <f t="shared" si="10"/>
        <v>60</v>
      </c>
      <c r="G69" s="81" t="s">
        <v>479</v>
      </c>
    </row>
    <row r="70" spans="1:7" x14ac:dyDescent="0.25">
      <c r="A70" s="148"/>
      <c r="B70" s="148"/>
      <c r="C70" s="41"/>
      <c r="D70" s="353"/>
      <c r="E70" s="144"/>
      <c r="F70" s="144"/>
      <c r="G70" s="81"/>
    </row>
    <row r="71" spans="1:7" x14ac:dyDescent="0.25">
      <c r="A71" s="148"/>
      <c r="B71" s="148"/>
      <c r="C71" s="41" t="s">
        <v>426</v>
      </c>
      <c r="D71" s="353"/>
      <c r="E71" s="144"/>
      <c r="F71" s="144"/>
      <c r="G71" s="81"/>
    </row>
    <row r="72" spans="1:7" x14ac:dyDescent="0.25">
      <c r="A72" s="148">
        <v>410</v>
      </c>
      <c r="B72" s="148">
        <v>410</v>
      </c>
      <c r="C72" s="39" t="s">
        <v>97</v>
      </c>
      <c r="D72" s="155">
        <v>410</v>
      </c>
      <c r="E72" s="155">
        <v>0</v>
      </c>
      <c r="F72" s="155">
        <f t="shared" ref="F72:F73" si="11">+D72+E72</f>
        <v>410</v>
      </c>
      <c r="G72" s="81" t="s">
        <v>479</v>
      </c>
    </row>
    <row r="73" spans="1:7" x14ac:dyDescent="0.25">
      <c r="A73" s="148">
        <v>170</v>
      </c>
      <c r="B73" s="148">
        <v>170</v>
      </c>
      <c r="C73" s="39" t="s">
        <v>98</v>
      </c>
      <c r="D73" s="155">
        <v>170</v>
      </c>
      <c r="E73" s="155">
        <v>0</v>
      </c>
      <c r="F73" s="155">
        <f t="shared" si="11"/>
        <v>170</v>
      </c>
      <c r="G73" s="81" t="s">
        <v>479</v>
      </c>
    </row>
    <row r="74" spans="1:7" x14ac:dyDescent="0.25">
      <c r="A74" s="73"/>
      <c r="B74" s="73"/>
      <c r="C74" s="41"/>
      <c r="D74" s="353"/>
      <c r="E74" s="144"/>
      <c r="F74" s="144"/>
      <c r="G74" s="81"/>
    </row>
    <row r="75" spans="1:7" x14ac:dyDescent="0.25">
      <c r="A75" s="73"/>
      <c r="B75" s="73"/>
      <c r="C75" s="41" t="s">
        <v>427</v>
      </c>
      <c r="D75" s="353"/>
      <c r="E75" s="144"/>
      <c r="F75" s="144"/>
      <c r="G75" s="81"/>
    </row>
    <row r="76" spans="1:7" x14ac:dyDescent="0.25">
      <c r="A76" s="148">
        <v>420</v>
      </c>
      <c r="B76" s="148">
        <v>420</v>
      </c>
      <c r="C76" s="39" t="s">
        <v>99</v>
      </c>
      <c r="D76" s="155">
        <v>420</v>
      </c>
      <c r="E76" s="155">
        <v>0</v>
      </c>
      <c r="F76" s="155">
        <f t="shared" ref="F76:F81" si="12">+D76+E76</f>
        <v>420</v>
      </c>
      <c r="G76" s="81" t="s">
        <v>479</v>
      </c>
    </row>
    <row r="77" spans="1:7" x14ac:dyDescent="0.25">
      <c r="A77" s="148">
        <v>10</v>
      </c>
      <c r="B77" s="148">
        <v>10</v>
      </c>
      <c r="C77" s="39" t="s">
        <v>428</v>
      </c>
      <c r="D77" s="155">
        <v>10</v>
      </c>
      <c r="E77" s="155">
        <v>0</v>
      </c>
      <c r="F77" s="155">
        <f t="shared" si="12"/>
        <v>10</v>
      </c>
      <c r="G77" s="81" t="s">
        <v>479</v>
      </c>
    </row>
    <row r="78" spans="1:7" x14ac:dyDescent="0.25">
      <c r="A78" s="148">
        <v>10</v>
      </c>
      <c r="B78" s="148">
        <v>10</v>
      </c>
      <c r="C78" s="39" t="s">
        <v>429</v>
      </c>
      <c r="D78" s="155">
        <v>10</v>
      </c>
      <c r="E78" s="155">
        <v>0</v>
      </c>
      <c r="F78" s="155">
        <f t="shared" si="12"/>
        <v>10</v>
      </c>
      <c r="G78" s="81" t="s">
        <v>479</v>
      </c>
    </row>
    <row r="79" spans="1:7" ht="15.6" customHeight="1" x14ac:dyDescent="0.25">
      <c r="A79" s="148">
        <v>190</v>
      </c>
      <c r="B79" s="148">
        <v>190</v>
      </c>
      <c r="C79" s="39" t="s">
        <v>100</v>
      </c>
      <c r="D79" s="155">
        <v>190</v>
      </c>
      <c r="E79" s="155">
        <v>0</v>
      </c>
      <c r="F79" s="155">
        <f t="shared" si="12"/>
        <v>190</v>
      </c>
      <c r="G79" s="81" t="s">
        <v>479</v>
      </c>
    </row>
    <row r="80" spans="1:7" x14ac:dyDescent="0.25">
      <c r="A80" s="148">
        <v>160</v>
      </c>
      <c r="B80" s="148">
        <v>160</v>
      </c>
      <c r="C80" s="39" t="s">
        <v>101</v>
      </c>
      <c r="D80" s="155">
        <v>160</v>
      </c>
      <c r="E80" s="155">
        <v>0</v>
      </c>
      <c r="F80" s="155">
        <f t="shared" si="12"/>
        <v>160</v>
      </c>
      <c r="G80" s="81" t="s">
        <v>479</v>
      </c>
    </row>
    <row r="81" spans="1:10" x14ac:dyDescent="0.25">
      <c r="A81" s="148">
        <v>320</v>
      </c>
      <c r="B81" s="148">
        <v>320</v>
      </c>
      <c r="C81" s="39" t="s">
        <v>140</v>
      </c>
      <c r="D81" s="155">
        <v>320</v>
      </c>
      <c r="E81" s="155">
        <v>0</v>
      </c>
      <c r="F81" s="155">
        <f t="shared" si="12"/>
        <v>320</v>
      </c>
      <c r="G81" s="81" t="s">
        <v>479</v>
      </c>
    </row>
    <row r="82" spans="1:10" x14ac:dyDescent="0.25">
      <c r="A82" s="148"/>
      <c r="B82" s="148"/>
      <c r="C82" s="39"/>
      <c r="D82" s="155"/>
      <c r="E82" s="155"/>
      <c r="F82" s="155"/>
      <c r="G82" s="81"/>
    </row>
    <row r="83" spans="1:10" x14ac:dyDescent="0.25">
      <c r="A83" s="95"/>
      <c r="B83" s="95"/>
      <c r="C83" s="41" t="s">
        <v>430</v>
      </c>
      <c r="D83" s="361"/>
      <c r="E83" s="95"/>
      <c r="F83" s="95"/>
      <c r="G83" s="81"/>
    </row>
    <row r="84" spans="1:10" x14ac:dyDescent="0.25">
      <c r="A84" s="399" t="s">
        <v>62</v>
      </c>
      <c r="B84" s="101">
        <v>176</v>
      </c>
      <c r="C84" s="39" t="s">
        <v>525</v>
      </c>
      <c r="D84" s="308">
        <f>ROUND(+B84*1.025,-1)</f>
        <v>180</v>
      </c>
      <c r="E84" s="308">
        <v>0</v>
      </c>
      <c r="F84" s="308">
        <f t="shared" ref="F84:F86" si="13">+D84+E84</f>
        <v>180</v>
      </c>
      <c r="G84" s="81" t="s">
        <v>479</v>
      </c>
      <c r="J84" s="3" t="s">
        <v>777</v>
      </c>
    </row>
    <row r="85" spans="1:10" x14ac:dyDescent="0.25">
      <c r="A85" s="224">
        <v>40</v>
      </c>
      <c r="B85" s="224">
        <v>40</v>
      </c>
      <c r="C85" s="39" t="s">
        <v>526</v>
      </c>
      <c r="D85" s="308">
        <v>40</v>
      </c>
      <c r="E85" s="308">
        <v>0</v>
      </c>
      <c r="F85" s="308">
        <f t="shared" si="13"/>
        <v>40</v>
      </c>
      <c r="G85" s="81" t="s">
        <v>479</v>
      </c>
    </row>
    <row r="86" spans="1:10" x14ac:dyDescent="0.25">
      <c r="A86" s="224">
        <v>290</v>
      </c>
      <c r="B86" s="224">
        <v>290</v>
      </c>
      <c r="C86" s="39" t="s">
        <v>52</v>
      </c>
      <c r="D86" s="308">
        <v>290</v>
      </c>
      <c r="E86" s="308">
        <v>0</v>
      </c>
      <c r="F86" s="308">
        <f t="shared" si="13"/>
        <v>290</v>
      </c>
      <c r="G86" s="81" t="s">
        <v>479</v>
      </c>
    </row>
    <row r="87" spans="1:10" x14ac:dyDescent="0.25">
      <c r="A87" s="224"/>
      <c r="B87" s="224"/>
      <c r="C87" s="39"/>
      <c r="D87" s="308"/>
      <c r="E87" s="308"/>
      <c r="F87" s="308"/>
      <c r="G87" s="81"/>
    </row>
    <row r="88" spans="1:10" x14ac:dyDescent="0.25">
      <c r="A88" s="95"/>
      <c r="B88" s="95"/>
      <c r="C88" s="41" t="s">
        <v>104</v>
      </c>
      <c r="D88" s="341"/>
      <c r="E88" s="101"/>
      <c r="F88" s="101"/>
      <c r="G88" s="81"/>
    </row>
    <row r="89" spans="1:10" x14ac:dyDescent="0.25">
      <c r="A89" s="224">
        <v>150</v>
      </c>
      <c r="B89" s="224">
        <v>150</v>
      </c>
      <c r="C89" s="39" t="s">
        <v>527</v>
      </c>
      <c r="D89" s="308">
        <f>ROUND(+B89*1.025,-1)</f>
        <v>150</v>
      </c>
      <c r="E89" s="308">
        <v>0</v>
      </c>
      <c r="F89" s="308">
        <f t="shared" ref="F89:F91" si="14">+D89+E89</f>
        <v>150</v>
      </c>
      <c r="G89" s="81" t="s">
        <v>479</v>
      </c>
    </row>
    <row r="90" spans="1:10" s="3" customFormat="1" x14ac:dyDescent="0.25">
      <c r="A90" s="224">
        <v>420</v>
      </c>
      <c r="B90" s="224">
        <v>420</v>
      </c>
      <c r="C90" s="39" t="s">
        <v>528</v>
      </c>
      <c r="D90" s="308">
        <f t="shared" ref="D90:D91" si="15">ROUND(+B90*1.025,-1)</f>
        <v>430</v>
      </c>
      <c r="E90" s="308">
        <v>0</v>
      </c>
      <c r="F90" s="308">
        <f t="shared" si="14"/>
        <v>430</v>
      </c>
      <c r="G90" s="81" t="s">
        <v>479</v>
      </c>
    </row>
    <row r="91" spans="1:10" s="3" customFormat="1" x14ac:dyDescent="0.25">
      <c r="A91" s="224">
        <v>160</v>
      </c>
      <c r="B91" s="224">
        <v>160</v>
      </c>
      <c r="C91" s="39" t="s">
        <v>53</v>
      </c>
      <c r="D91" s="308">
        <f t="shared" si="15"/>
        <v>160</v>
      </c>
      <c r="E91" s="308">
        <v>0</v>
      </c>
      <c r="F91" s="308">
        <f t="shared" si="14"/>
        <v>160</v>
      </c>
      <c r="G91" s="81" t="s">
        <v>479</v>
      </c>
    </row>
    <row r="92" spans="1:10" s="3" customFormat="1" x14ac:dyDescent="0.25">
      <c r="A92" s="224"/>
      <c r="B92" s="224"/>
      <c r="C92" s="39"/>
      <c r="D92" s="308"/>
      <c r="E92" s="308"/>
      <c r="F92" s="308"/>
      <c r="G92" s="81"/>
    </row>
    <row r="93" spans="1:10" s="3" customFormat="1" x14ac:dyDescent="0.25">
      <c r="A93" s="95"/>
      <c r="B93" s="95"/>
      <c r="C93" s="41" t="s">
        <v>431</v>
      </c>
      <c r="D93" s="361"/>
      <c r="E93" s="95"/>
      <c r="F93" s="95"/>
      <c r="G93" s="81"/>
    </row>
    <row r="94" spans="1:10" s="3" customFormat="1" x14ac:dyDescent="0.25">
      <c r="A94" s="224">
        <v>30</v>
      </c>
      <c r="B94" s="224">
        <v>60</v>
      </c>
      <c r="C94" s="39" t="s">
        <v>432</v>
      </c>
      <c r="D94" s="308">
        <v>60</v>
      </c>
      <c r="E94" s="308">
        <v>0</v>
      </c>
      <c r="F94" s="308">
        <f>+D94+E94</f>
        <v>60</v>
      </c>
      <c r="G94" s="398" t="s">
        <v>479</v>
      </c>
    </row>
    <row r="95" spans="1:10" x14ac:dyDescent="0.25">
      <c r="A95" s="224">
        <v>30</v>
      </c>
      <c r="B95" s="224">
        <v>60</v>
      </c>
      <c r="C95" s="39" t="s">
        <v>54</v>
      </c>
      <c r="D95" s="308">
        <v>60</v>
      </c>
      <c r="E95" s="308">
        <v>0</v>
      </c>
      <c r="F95" s="308">
        <f>+D95+E95</f>
        <v>60</v>
      </c>
      <c r="G95" s="81" t="s">
        <v>479</v>
      </c>
    </row>
    <row r="96" spans="1:10" ht="31.5" x14ac:dyDescent="0.25">
      <c r="A96" s="224">
        <v>50</v>
      </c>
      <c r="B96" s="224">
        <v>60</v>
      </c>
      <c r="C96" s="43" t="s">
        <v>433</v>
      </c>
      <c r="D96" s="308">
        <v>60</v>
      </c>
      <c r="E96" s="308">
        <v>0</v>
      </c>
      <c r="F96" s="308">
        <f>+D96+E96</f>
        <v>60</v>
      </c>
      <c r="G96" s="81" t="s">
        <v>479</v>
      </c>
    </row>
    <row r="97" spans="1:7" ht="31.5" x14ac:dyDescent="0.25">
      <c r="A97" s="224">
        <v>50</v>
      </c>
      <c r="B97" s="224">
        <v>60</v>
      </c>
      <c r="C97" s="43" t="s">
        <v>434</v>
      </c>
      <c r="D97" s="308">
        <v>60</v>
      </c>
      <c r="E97" s="308">
        <v>0</v>
      </c>
      <c r="F97" s="308">
        <f>+D97+E97</f>
        <v>60</v>
      </c>
      <c r="G97" s="81" t="s">
        <v>479</v>
      </c>
    </row>
    <row r="98" spans="1:7" x14ac:dyDescent="0.25">
      <c r="A98" s="218"/>
      <c r="B98" s="218"/>
      <c r="C98" s="43"/>
      <c r="D98" s="101"/>
      <c r="E98" s="101"/>
      <c r="F98" s="101"/>
      <c r="G98" s="52"/>
    </row>
    <row r="99" spans="1:7" x14ac:dyDescent="0.25">
      <c r="A99" s="218"/>
      <c r="B99" s="218"/>
      <c r="C99" s="34" t="s">
        <v>629</v>
      </c>
      <c r="D99" s="218"/>
      <c r="E99" s="218"/>
      <c r="F99" s="218"/>
      <c r="G99" s="52"/>
    </row>
    <row r="100" spans="1:7" x14ac:dyDescent="0.25">
      <c r="A100" s="27"/>
      <c r="B100" s="27"/>
      <c r="C100" s="27" t="s">
        <v>630</v>
      </c>
      <c r="D100" s="27"/>
      <c r="E100" s="27"/>
      <c r="F100" s="27"/>
      <c r="G100" s="27"/>
    </row>
    <row r="101" spans="1:7" x14ac:dyDescent="0.25">
      <c r="A101" s="39"/>
      <c r="B101" s="39"/>
      <c r="C101" s="363" t="s">
        <v>631</v>
      </c>
      <c r="D101" s="39"/>
      <c r="E101" s="39"/>
      <c r="F101" s="39"/>
      <c r="G101" s="52"/>
    </row>
    <row r="102" spans="1:7" x14ac:dyDescent="0.25">
      <c r="A102" s="224">
        <v>83</v>
      </c>
      <c r="B102" s="224">
        <v>83</v>
      </c>
      <c r="C102" s="230" t="s">
        <v>632</v>
      </c>
      <c r="D102" s="308">
        <v>98</v>
      </c>
      <c r="E102" s="308">
        <v>0</v>
      </c>
      <c r="F102" s="308">
        <f>+D102+E102</f>
        <v>98</v>
      </c>
      <c r="G102" s="81" t="s">
        <v>479</v>
      </c>
    </row>
    <row r="103" spans="1:7" x14ac:dyDescent="0.25">
      <c r="A103" s="224">
        <v>91</v>
      </c>
      <c r="B103" s="224">
        <v>91</v>
      </c>
      <c r="C103" s="230" t="s">
        <v>633</v>
      </c>
      <c r="D103" s="308">
        <v>113</v>
      </c>
      <c r="E103" s="308">
        <v>0</v>
      </c>
      <c r="F103" s="308">
        <f t="shared" ref="F103:F108" si="16">+D103+E103</f>
        <v>113</v>
      </c>
      <c r="G103" s="81" t="s">
        <v>479</v>
      </c>
    </row>
    <row r="104" spans="1:7" x14ac:dyDescent="0.25">
      <c r="A104" s="224">
        <v>99</v>
      </c>
      <c r="B104" s="224">
        <v>99</v>
      </c>
      <c r="C104" s="230" t="s">
        <v>634</v>
      </c>
      <c r="D104" s="308">
        <v>128</v>
      </c>
      <c r="E104" s="308">
        <v>0</v>
      </c>
      <c r="F104" s="308">
        <f t="shared" si="16"/>
        <v>128</v>
      </c>
      <c r="G104" s="81" t="s">
        <v>479</v>
      </c>
    </row>
    <row r="105" spans="1:7" x14ac:dyDescent="0.25">
      <c r="A105" s="224">
        <v>107</v>
      </c>
      <c r="B105" s="224">
        <v>107</v>
      </c>
      <c r="C105" s="230" t="s">
        <v>635</v>
      </c>
      <c r="D105" s="308">
        <v>143</v>
      </c>
      <c r="E105" s="308">
        <v>0</v>
      </c>
      <c r="F105" s="308">
        <f t="shared" si="16"/>
        <v>143</v>
      </c>
      <c r="G105" s="81" t="s">
        <v>479</v>
      </c>
    </row>
    <row r="106" spans="1:7" x14ac:dyDescent="0.25">
      <c r="A106" s="224">
        <v>115</v>
      </c>
      <c r="B106" s="224">
        <v>115</v>
      </c>
      <c r="C106" s="230" t="s">
        <v>636</v>
      </c>
      <c r="D106" s="308">
        <v>158</v>
      </c>
      <c r="E106" s="308">
        <v>0</v>
      </c>
      <c r="F106" s="308">
        <f t="shared" si="16"/>
        <v>158</v>
      </c>
      <c r="G106" s="81" t="s">
        <v>479</v>
      </c>
    </row>
    <row r="107" spans="1:7" x14ac:dyDescent="0.25">
      <c r="A107" s="224">
        <v>123</v>
      </c>
      <c r="B107" s="224">
        <v>123</v>
      </c>
      <c r="C107" s="230" t="s">
        <v>637</v>
      </c>
      <c r="D107" s="308">
        <v>173</v>
      </c>
      <c r="E107" s="308">
        <v>0</v>
      </c>
      <c r="F107" s="308">
        <f t="shared" si="16"/>
        <v>173</v>
      </c>
      <c r="G107" s="81" t="s">
        <v>479</v>
      </c>
    </row>
    <row r="108" spans="1:7" x14ac:dyDescent="0.25">
      <c r="A108" s="224">
        <v>131</v>
      </c>
      <c r="B108" s="224">
        <v>131</v>
      </c>
      <c r="C108" s="230" t="s">
        <v>638</v>
      </c>
      <c r="D108" s="308">
        <v>188</v>
      </c>
      <c r="E108" s="308">
        <v>0</v>
      </c>
      <c r="F108" s="308">
        <f t="shared" si="16"/>
        <v>188</v>
      </c>
      <c r="G108" s="81" t="s">
        <v>479</v>
      </c>
    </row>
    <row r="109" spans="1:7" x14ac:dyDescent="0.25">
      <c r="A109" s="39"/>
      <c r="B109" s="39"/>
      <c r="C109" s="39"/>
      <c r="D109" s="39"/>
      <c r="E109" s="39"/>
      <c r="F109" s="39"/>
      <c r="G109" s="52"/>
    </row>
    <row r="110" spans="1:7" x14ac:dyDescent="0.25">
      <c r="A110" s="39"/>
      <c r="B110" s="39"/>
      <c r="C110" s="39"/>
      <c r="D110" s="39"/>
      <c r="E110" s="39"/>
      <c r="F110" s="39"/>
      <c r="G110" s="52"/>
    </row>
    <row r="111" spans="1:7" x14ac:dyDescent="0.25">
      <c r="A111" s="39"/>
      <c r="B111" s="39"/>
      <c r="C111" s="39"/>
      <c r="D111" s="39"/>
      <c r="E111" s="39"/>
      <c r="F111" s="39"/>
      <c r="G111" s="52"/>
    </row>
    <row r="112" spans="1:7" x14ac:dyDescent="0.25">
      <c r="A112" s="39"/>
      <c r="B112" s="39"/>
      <c r="C112" s="39"/>
      <c r="D112" s="39"/>
      <c r="E112" s="39"/>
      <c r="F112" s="39"/>
      <c r="G112" s="52"/>
    </row>
    <row r="113" spans="1:7" x14ac:dyDescent="0.25">
      <c r="A113" s="39"/>
      <c r="B113" s="39"/>
      <c r="C113" s="39"/>
      <c r="D113" s="39"/>
      <c r="E113" s="39"/>
      <c r="F113" s="39"/>
      <c r="G113" s="52"/>
    </row>
    <row r="114" spans="1:7" x14ac:dyDescent="0.25">
      <c r="A114" s="39"/>
      <c r="B114" s="39"/>
      <c r="C114" s="39"/>
      <c r="D114" s="39"/>
      <c r="E114" s="39"/>
      <c r="F114" s="39"/>
      <c r="G114" s="52"/>
    </row>
    <row r="115" spans="1:7" x14ac:dyDescent="0.25">
      <c r="A115" s="39"/>
      <c r="B115" s="39"/>
      <c r="C115" s="39"/>
      <c r="D115" s="39"/>
      <c r="E115" s="39"/>
      <c r="F115" s="39"/>
      <c r="G115" s="52"/>
    </row>
    <row r="116" spans="1:7" x14ac:dyDescent="0.25">
      <c r="A116" s="39"/>
      <c r="B116" s="39"/>
      <c r="C116" s="39"/>
      <c r="D116" s="39"/>
      <c r="E116" s="39"/>
      <c r="F116" s="39"/>
      <c r="G116" s="52"/>
    </row>
    <row r="117" spans="1:7" x14ac:dyDescent="0.25">
      <c r="A117" s="39"/>
      <c r="B117" s="39"/>
      <c r="C117" s="39"/>
      <c r="D117" s="39"/>
      <c r="E117" s="39"/>
      <c r="F117" s="39"/>
      <c r="G117" s="52"/>
    </row>
    <row r="118" spans="1:7" x14ac:dyDescent="0.25">
      <c r="A118" s="39"/>
      <c r="B118" s="39"/>
      <c r="C118" s="39"/>
      <c r="D118" s="39"/>
      <c r="E118" s="39"/>
      <c r="F118" s="39"/>
      <c r="G118" s="52"/>
    </row>
    <row r="119" spans="1:7" x14ac:dyDescent="0.25">
      <c r="B119" s="39"/>
      <c r="C119" s="39"/>
    </row>
    <row r="120" spans="1:7" x14ac:dyDescent="0.25">
      <c r="B120" s="39"/>
      <c r="C120" s="39"/>
    </row>
    <row r="121" spans="1:7" x14ac:dyDescent="0.25">
      <c r="B121" s="39"/>
      <c r="C121" s="39"/>
    </row>
  </sheetData>
  <mergeCells count="4">
    <mergeCell ref="A1:G2"/>
    <mergeCell ref="A4:G4"/>
    <mergeCell ref="D6:F6"/>
    <mergeCell ref="D53:F53"/>
  </mergeCells>
  <pageMargins left="0.43307086614173229" right="0.78740157480314965" top="0.74803149606299213" bottom="0.74803149606299213" header="0.31496062992125984" footer="0.31496062992125984"/>
  <pageSetup paperSize="9" scale="79" fitToHeight="0" orientation="portrait" r:id="rId1"/>
  <headerFooter>
    <oddHeader>&amp;R&amp;A</oddHeader>
    <oddFooter xml:space="preserve">&amp;L&amp;9VAT Code Key:
A - Standard Rated
E - Exempt
N - Non Business / Outside the Scope
Z - Zero Rated&amp;C
</oddFooter>
  </headerFooter>
  <rowBreaks count="1" manualBreakCount="1">
    <brk id="52" max="6"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theme="9" tint="0.59999389629810485"/>
    <pageSetUpPr fitToPage="1"/>
  </sheetPr>
  <dimension ref="A1:J112"/>
  <sheetViews>
    <sheetView showGridLines="0" tabSelected="1" view="pageBreakPreview" topLeftCell="A54" zoomScale="80" zoomScaleNormal="90" zoomScaleSheetLayoutView="80" zoomScalePageLayoutView="75" workbookViewId="0">
      <selection activeCell="J75" sqref="J75"/>
    </sheetView>
  </sheetViews>
  <sheetFormatPr defaultColWidth="9.140625" defaultRowHeight="15.75" x14ac:dyDescent="0.25"/>
  <cols>
    <col min="1" max="2" width="11.7109375" style="25" customWidth="1"/>
    <col min="3" max="3" width="61.42578125" style="25" customWidth="1"/>
    <col min="4" max="6" width="11.28515625" style="25" customWidth="1"/>
    <col min="7" max="7" width="9.140625" style="2"/>
    <col min="8" max="16384" width="9.140625" style="25"/>
  </cols>
  <sheetData>
    <row r="1" spans="1:7" x14ac:dyDescent="0.25">
      <c r="A1" s="414" t="s">
        <v>734</v>
      </c>
      <c r="B1" s="414"/>
      <c r="C1" s="414"/>
      <c r="D1" s="414"/>
      <c r="E1" s="414"/>
      <c r="F1" s="414"/>
      <c r="G1" s="414"/>
    </row>
    <row r="2" spans="1:7" x14ac:dyDescent="0.25">
      <c r="A2" s="414"/>
      <c r="B2" s="414"/>
      <c r="C2" s="414"/>
      <c r="D2" s="414"/>
      <c r="E2" s="414"/>
      <c r="F2" s="414"/>
      <c r="G2" s="414"/>
    </row>
    <row r="3" spans="1:7" x14ac:dyDescent="0.25">
      <c r="A3" s="39"/>
      <c r="B3" s="39"/>
      <c r="C3" s="39"/>
      <c r="D3" s="39"/>
      <c r="E3" s="39"/>
      <c r="F3" s="39"/>
      <c r="G3" s="52"/>
    </row>
    <row r="4" spans="1:7" ht="15.6" customHeight="1" x14ac:dyDescent="0.25">
      <c r="A4" s="415" t="s">
        <v>409</v>
      </c>
      <c r="B4" s="415"/>
      <c r="C4" s="415"/>
      <c r="D4" s="415"/>
      <c r="E4" s="415"/>
      <c r="F4" s="415"/>
      <c r="G4" s="415"/>
    </row>
    <row r="5" spans="1:7" x14ac:dyDescent="0.25">
      <c r="A5" s="39"/>
      <c r="B5" s="39"/>
      <c r="C5" s="39"/>
      <c r="D5" s="39"/>
      <c r="E5" s="39"/>
      <c r="F5" s="39"/>
      <c r="G5" s="52"/>
    </row>
    <row r="6" spans="1:7" ht="15.6" customHeight="1" x14ac:dyDescent="0.25">
      <c r="A6" s="313" t="s">
        <v>254</v>
      </c>
      <c r="B6" s="313" t="s">
        <v>255</v>
      </c>
      <c r="C6" s="354"/>
      <c r="D6" s="415" t="s">
        <v>596</v>
      </c>
      <c r="E6" s="442"/>
      <c r="F6" s="442"/>
      <c r="G6" s="63"/>
    </row>
    <row r="7" spans="1:7" ht="15.75" customHeight="1" x14ac:dyDescent="0.25">
      <c r="A7" s="313" t="s">
        <v>256</v>
      </c>
      <c r="B7" s="313" t="s">
        <v>595</v>
      </c>
      <c r="C7" s="354"/>
      <c r="D7" s="313" t="s">
        <v>257</v>
      </c>
      <c r="E7" s="313" t="s">
        <v>258</v>
      </c>
      <c r="F7" s="313" t="s">
        <v>259</v>
      </c>
      <c r="G7" s="313" t="s">
        <v>260</v>
      </c>
    </row>
    <row r="8" spans="1:7" x14ac:dyDescent="0.25">
      <c r="A8" s="313" t="s">
        <v>261</v>
      </c>
      <c r="B8" s="313" t="s">
        <v>261</v>
      </c>
      <c r="C8" s="37"/>
      <c r="D8" s="313" t="s">
        <v>261</v>
      </c>
      <c r="E8" s="313" t="s">
        <v>261</v>
      </c>
      <c r="F8" s="313" t="s">
        <v>261</v>
      </c>
      <c r="G8" s="313" t="s">
        <v>262</v>
      </c>
    </row>
    <row r="9" spans="1:7" x14ac:dyDescent="0.25">
      <c r="A9" s="39"/>
      <c r="B9" s="39"/>
      <c r="C9" s="42" t="s">
        <v>410</v>
      </c>
      <c r="D9" s="42"/>
      <c r="E9" s="42"/>
      <c r="F9" s="39"/>
      <c r="G9" s="52"/>
    </row>
    <row r="10" spans="1:7" ht="9.75" customHeight="1" x14ac:dyDescent="0.25">
      <c r="A10" s="73"/>
      <c r="B10" s="73"/>
      <c r="C10" s="39"/>
      <c r="D10" s="73"/>
      <c r="E10" s="73"/>
      <c r="F10" s="39"/>
      <c r="G10" s="52"/>
    </row>
    <row r="11" spans="1:7" x14ac:dyDescent="0.25">
      <c r="A11" s="73"/>
      <c r="B11" s="73"/>
      <c r="C11" s="42" t="s">
        <v>482</v>
      </c>
      <c r="D11" s="39"/>
      <c r="E11" s="39"/>
      <c r="F11" s="39"/>
      <c r="G11" s="52"/>
    </row>
    <row r="12" spans="1:7" ht="31.5" customHeight="1" x14ac:dyDescent="0.25">
      <c r="A12" s="148"/>
      <c r="B12" s="148"/>
      <c r="C12" s="423" t="s">
        <v>481</v>
      </c>
      <c r="D12" s="423"/>
      <c r="E12" s="423"/>
      <c r="F12" s="423"/>
      <c r="G12" s="52"/>
    </row>
    <row r="13" spans="1:7" ht="12" customHeight="1" x14ac:dyDescent="0.25">
      <c r="A13" s="357"/>
      <c r="B13" s="357"/>
      <c r="C13" s="214"/>
      <c r="D13" s="83"/>
      <c r="E13" s="83"/>
      <c r="F13" s="83"/>
      <c r="G13" s="52"/>
    </row>
    <row r="14" spans="1:7" x14ac:dyDescent="0.25">
      <c r="A14" s="357"/>
      <c r="B14" s="357"/>
      <c r="C14" s="212" t="s">
        <v>640</v>
      </c>
      <c r="D14" s="93"/>
      <c r="E14" s="93"/>
      <c r="F14" s="93"/>
      <c r="G14" s="52"/>
    </row>
    <row r="15" spans="1:7" x14ac:dyDescent="0.25">
      <c r="A15" s="144"/>
      <c r="B15" s="144"/>
      <c r="C15" s="215" t="s">
        <v>735</v>
      </c>
      <c r="D15" s="93"/>
      <c r="E15" s="93"/>
      <c r="F15" s="93"/>
      <c r="G15" s="52"/>
    </row>
    <row r="16" spans="1:7" x14ac:dyDescent="0.25">
      <c r="A16" s="149">
        <v>2.65</v>
      </c>
      <c r="B16" s="149">
        <v>2.8</v>
      </c>
      <c r="C16" s="43" t="s">
        <v>55</v>
      </c>
      <c r="D16" s="308">
        <f>ROUND(+B16*1.025,1)</f>
        <v>2.9</v>
      </c>
      <c r="E16" s="308">
        <v>0</v>
      </c>
      <c r="F16" s="308">
        <f t="shared" ref="F16:F22" si="0">+D16+E16</f>
        <v>2.9</v>
      </c>
      <c r="G16" s="81" t="s">
        <v>479</v>
      </c>
    </row>
    <row r="17" spans="1:10" x14ac:dyDescent="0.25">
      <c r="A17" s="149">
        <v>3.3</v>
      </c>
      <c r="B17" s="149">
        <v>3.5</v>
      </c>
      <c r="C17" s="43" t="s">
        <v>56</v>
      </c>
      <c r="D17" s="308">
        <f t="shared" ref="D17:D22" si="1">ROUND(+B17*1.025,1)</f>
        <v>3.6</v>
      </c>
      <c r="E17" s="308">
        <v>0</v>
      </c>
      <c r="F17" s="308">
        <f t="shared" si="0"/>
        <v>3.6</v>
      </c>
      <c r="G17" s="81" t="s">
        <v>479</v>
      </c>
    </row>
    <row r="18" spans="1:10" x14ac:dyDescent="0.25">
      <c r="A18" s="149">
        <v>4.1500000000000004</v>
      </c>
      <c r="B18" s="149">
        <v>4.4000000000000004</v>
      </c>
      <c r="C18" s="43" t="s">
        <v>57</v>
      </c>
      <c r="D18" s="308">
        <f t="shared" si="1"/>
        <v>4.5</v>
      </c>
      <c r="E18" s="308">
        <v>0</v>
      </c>
      <c r="F18" s="308">
        <f t="shared" si="0"/>
        <v>4.5</v>
      </c>
      <c r="G18" s="81" t="s">
        <v>479</v>
      </c>
    </row>
    <row r="19" spans="1:10" x14ac:dyDescent="0.25">
      <c r="A19" s="149">
        <v>6.2</v>
      </c>
      <c r="B19" s="149">
        <v>6.5</v>
      </c>
      <c r="C19" s="65" t="s">
        <v>58</v>
      </c>
      <c r="D19" s="308">
        <f t="shared" si="1"/>
        <v>6.7</v>
      </c>
      <c r="E19" s="308">
        <v>0</v>
      </c>
      <c r="F19" s="308">
        <f t="shared" si="0"/>
        <v>6.7</v>
      </c>
      <c r="G19" s="81" t="s">
        <v>479</v>
      </c>
    </row>
    <row r="20" spans="1:10" x14ac:dyDescent="0.25">
      <c r="A20" s="149">
        <v>9.25</v>
      </c>
      <c r="B20" s="149">
        <v>9.6999999999999993</v>
      </c>
      <c r="C20" s="214" t="s">
        <v>59</v>
      </c>
      <c r="D20" s="308">
        <v>10.5</v>
      </c>
      <c r="E20" s="308">
        <v>0</v>
      </c>
      <c r="F20" s="308">
        <f t="shared" si="0"/>
        <v>10.5</v>
      </c>
      <c r="G20" s="81" t="s">
        <v>479</v>
      </c>
    </row>
    <row r="21" spans="1:10" x14ac:dyDescent="0.25">
      <c r="A21" s="149">
        <v>2.1</v>
      </c>
      <c r="B21" s="149">
        <v>2.2000000000000002</v>
      </c>
      <c r="C21" s="43" t="s">
        <v>60</v>
      </c>
      <c r="D21" s="308">
        <f t="shared" si="1"/>
        <v>2.2999999999999998</v>
      </c>
      <c r="E21" s="308">
        <v>0</v>
      </c>
      <c r="F21" s="308">
        <f t="shared" si="0"/>
        <v>2.2999999999999998</v>
      </c>
      <c r="G21" s="81" t="s">
        <v>479</v>
      </c>
    </row>
    <row r="22" spans="1:10" x14ac:dyDescent="0.25">
      <c r="A22" s="149">
        <v>2.65</v>
      </c>
      <c r="B22" s="149">
        <v>2.8</v>
      </c>
      <c r="C22" s="43" t="s">
        <v>61</v>
      </c>
      <c r="D22" s="308">
        <f t="shared" si="1"/>
        <v>2.9</v>
      </c>
      <c r="E22" s="308">
        <v>0</v>
      </c>
      <c r="F22" s="308">
        <f t="shared" si="0"/>
        <v>2.9</v>
      </c>
      <c r="G22" s="81" t="s">
        <v>479</v>
      </c>
    </row>
    <row r="23" spans="1:10" x14ac:dyDescent="0.25">
      <c r="A23" s="149"/>
      <c r="B23" s="149"/>
      <c r="C23" s="43"/>
      <c r="D23" s="308"/>
      <c r="E23" s="308"/>
      <c r="F23" s="308"/>
      <c r="G23" s="81"/>
    </row>
    <row r="24" spans="1:10" s="29" customFormat="1" x14ac:dyDescent="0.25">
      <c r="A24" s="357"/>
      <c r="B24" s="357"/>
      <c r="C24" s="212" t="s">
        <v>641</v>
      </c>
      <c r="D24" s="364"/>
      <c r="E24" s="364"/>
      <c r="F24" s="364"/>
      <c r="G24" s="81"/>
    </row>
    <row r="25" spans="1:10" s="3" customFormat="1" x14ac:dyDescent="0.25">
      <c r="A25" s="144"/>
      <c r="B25" s="144"/>
      <c r="C25" s="215" t="s">
        <v>735</v>
      </c>
      <c r="D25" s="364"/>
      <c r="E25" s="364"/>
      <c r="F25" s="364"/>
      <c r="G25" s="81"/>
    </row>
    <row r="26" spans="1:10" x14ac:dyDescent="0.25">
      <c r="A26" s="371" t="s">
        <v>62</v>
      </c>
      <c r="B26" s="371" t="s">
        <v>62</v>
      </c>
      <c r="C26" s="106" t="s">
        <v>55</v>
      </c>
      <c r="D26" s="308">
        <v>4.3</v>
      </c>
      <c r="E26" s="308">
        <v>0</v>
      </c>
      <c r="F26" s="308">
        <f t="shared" ref="F26:F30" si="2">+D26+E26</f>
        <v>4.3</v>
      </c>
      <c r="G26" s="81" t="s">
        <v>479</v>
      </c>
      <c r="J26" s="3" t="s">
        <v>778</v>
      </c>
    </row>
    <row r="27" spans="1:10" x14ac:dyDescent="0.25">
      <c r="A27" s="371" t="s">
        <v>62</v>
      </c>
      <c r="B27" s="371" t="s">
        <v>62</v>
      </c>
      <c r="C27" s="106" t="s">
        <v>56</v>
      </c>
      <c r="D27" s="308">
        <v>5.4</v>
      </c>
      <c r="E27" s="308">
        <v>0</v>
      </c>
      <c r="F27" s="308">
        <f t="shared" si="2"/>
        <v>5.4</v>
      </c>
      <c r="G27" s="81" t="s">
        <v>479</v>
      </c>
    </row>
    <row r="28" spans="1:10" x14ac:dyDescent="0.25">
      <c r="A28" s="371" t="s">
        <v>62</v>
      </c>
      <c r="B28" s="371" t="s">
        <v>62</v>
      </c>
      <c r="C28" s="106" t="s">
        <v>57</v>
      </c>
      <c r="D28" s="308">
        <v>6.8</v>
      </c>
      <c r="E28" s="308">
        <v>0</v>
      </c>
      <c r="F28" s="308">
        <f t="shared" si="2"/>
        <v>6.8</v>
      </c>
      <c r="G28" s="81" t="s">
        <v>479</v>
      </c>
    </row>
    <row r="29" spans="1:10" x14ac:dyDescent="0.25">
      <c r="A29" s="371" t="s">
        <v>62</v>
      </c>
      <c r="B29" s="371" t="s">
        <v>62</v>
      </c>
      <c r="C29" s="65" t="s">
        <v>58</v>
      </c>
      <c r="D29" s="308">
        <v>10</v>
      </c>
      <c r="E29" s="308">
        <v>0</v>
      </c>
      <c r="F29" s="308">
        <f t="shared" si="2"/>
        <v>10</v>
      </c>
      <c r="G29" s="81" t="s">
        <v>479</v>
      </c>
    </row>
    <row r="30" spans="1:10" x14ac:dyDescent="0.25">
      <c r="A30" s="371" t="s">
        <v>62</v>
      </c>
      <c r="B30" s="371" t="s">
        <v>62</v>
      </c>
      <c r="C30" s="128" t="s">
        <v>59</v>
      </c>
      <c r="D30" s="308">
        <v>14.9</v>
      </c>
      <c r="E30" s="308">
        <v>0</v>
      </c>
      <c r="F30" s="308">
        <f t="shared" si="2"/>
        <v>14.9</v>
      </c>
      <c r="G30" s="81" t="s">
        <v>479</v>
      </c>
    </row>
    <row r="31" spans="1:10" x14ac:dyDescent="0.25">
      <c r="A31" s="484"/>
      <c r="B31" s="484"/>
      <c r="C31" s="65"/>
      <c r="D31" s="270"/>
      <c r="E31" s="270"/>
      <c r="F31" s="270"/>
      <c r="G31" s="316"/>
    </row>
    <row r="32" spans="1:10" x14ac:dyDescent="0.25">
      <c r="A32" s="405"/>
      <c r="B32" s="405"/>
      <c r="C32" s="212" t="s">
        <v>642</v>
      </c>
      <c r="D32" s="364"/>
      <c r="E32" s="364"/>
      <c r="F32" s="364"/>
      <c r="G32" s="81"/>
    </row>
    <row r="33" spans="1:10" x14ac:dyDescent="0.25">
      <c r="A33" s="403"/>
      <c r="B33" s="403"/>
      <c r="C33" s="215" t="s">
        <v>736</v>
      </c>
      <c r="D33" s="364"/>
      <c r="E33" s="364"/>
      <c r="F33" s="364"/>
      <c r="G33" s="81"/>
    </row>
    <row r="34" spans="1:10" x14ac:dyDescent="0.25">
      <c r="A34" s="371" t="s">
        <v>62</v>
      </c>
      <c r="B34" s="371">
        <v>4.2</v>
      </c>
      <c r="C34" s="106" t="s">
        <v>55</v>
      </c>
      <c r="D34" s="308">
        <f t="shared" ref="D34:D38" si="3">ROUND(+B34*1.025,1)</f>
        <v>4.3</v>
      </c>
      <c r="E34" s="308">
        <v>0</v>
      </c>
      <c r="F34" s="308">
        <f t="shared" ref="F34:F38" si="4">+D34+E34</f>
        <v>4.3</v>
      </c>
      <c r="G34" s="81" t="s">
        <v>479</v>
      </c>
      <c r="J34" s="25" t="s">
        <v>779</v>
      </c>
    </row>
    <row r="35" spans="1:10" s="29" customFormat="1" x14ac:dyDescent="0.25">
      <c r="A35" s="371" t="s">
        <v>62</v>
      </c>
      <c r="B35" s="371">
        <v>5.25</v>
      </c>
      <c r="C35" s="106" t="s">
        <v>56</v>
      </c>
      <c r="D35" s="308">
        <f t="shared" si="3"/>
        <v>5.4</v>
      </c>
      <c r="E35" s="308">
        <v>0</v>
      </c>
      <c r="F35" s="308">
        <f t="shared" si="4"/>
        <v>5.4</v>
      </c>
      <c r="G35" s="81" t="s">
        <v>479</v>
      </c>
      <c r="J35" s="25" t="s">
        <v>779</v>
      </c>
    </row>
    <row r="36" spans="1:10" x14ac:dyDescent="0.25">
      <c r="A36" s="371" t="s">
        <v>62</v>
      </c>
      <c r="B36" s="371">
        <v>6.6</v>
      </c>
      <c r="C36" s="106" t="s">
        <v>57</v>
      </c>
      <c r="D36" s="308">
        <f t="shared" si="3"/>
        <v>6.8</v>
      </c>
      <c r="E36" s="308">
        <v>0</v>
      </c>
      <c r="F36" s="308">
        <f t="shared" si="4"/>
        <v>6.8</v>
      </c>
      <c r="G36" s="81" t="s">
        <v>479</v>
      </c>
      <c r="J36" s="25" t="s">
        <v>779</v>
      </c>
    </row>
    <row r="37" spans="1:10" x14ac:dyDescent="0.25">
      <c r="A37" s="371" t="s">
        <v>62</v>
      </c>
      <c r="B37" s="371">
        <v>9.75</v>
      </c>
      <c r="C37" s="65" t="s">
        <v>58</v>
      </c>
      <c r="D37" s="308">
        <f t="shared" si="3"/>
        <v>10</v>
      </c>
      <c r="E37" s="308">
        <v>0</v>
      </c>
      <c r="F37" s="308">
        <f t="shared" si="4"/>
        <v>10</v>
      </c>
      <c r="G37" s="81" t="s">
        <v>479</v>
      </c>
      <c r="J37" s="25" t="s">
        <v>779</v>
      </c>
    </row>
    <row r="38" spans="1:10" x14ac:dyDescent="0.25">
      <c r="A38" s="371" t="s">
        <v>62</v>
      </c>
      <c r="B38" s="371">
        <v>14.55</v>
      </c>
      <c r="C38" s="128" t="s">
        <v>59</v>
      </c>
      <c r="D38" s="308">
        <f t="shared" si="3"/>
        <v>14.9</v>
      </c>
      <c r="E38" s="308">
        <v>0</v>
      </c>
      <c r="F38" s="308">
        <f t="shared" si="4"/>
        <v>14.9</v>
      </c>
      <c r="G38" s="81" t="s">
        <v>479</v>
      </c>
      <c r="J38" s="25" t="s">
        <v>779</v>
      </c>
    </row>
    <row r="39" spans="1:10" x14ac:dyDescent="0.25">
      <c r="A39" s="358"/>
      <c r="B39" s="358"/>
      <c r="C39" s="76" t="s">
        <v>411</v>
      </c>
      <c r="D39" s="485" t="s">
        <v>483</v>
      </c>
      <c r="E39" s="485"/>
      <c r="F39" s="485"/>
      <c r="G39" s="81"/>
    </row>
    <row r="40" spans="1:10" x14ac:dyDescent="0.25">
      <c r="A40" s="73"/>
      <c r="B40" s="73"/>
      <c r="C40" s="42"/>
      <c r="D40" s="103"/>
      <c r="E40" s="103"/>
      <c r="F40" s="103"/>
      <c r="G40" s="81"/>
      <c r="H40" s="172"/>
    </row>
    <row r="41" spans="1:10" x14ac:dyDescent="0.25">
      <c r="A41" s="73"/>
      <c r="B41" s="73"/>
      <c r="C41" s="42" t="s">
        <v>63</v>
      </c>
      <c r="D41" s="103"/>
      <c r="E41" s="103"/>
      <c r="F41" s="103"/>
      <c r="G41" s="81"/>
      <c r="H41" s="172"/>
    </row>
    <row r="42" spans="1:10" x14ac:dyDescent="0.25">
      <c r="A42" s="149">
        <v>46</v>
      </c>
      <c r="B42" s="149">
        <v>46</v>
      </c>
      <c r="C42" s="39" t="s">
        <v>64</v>
      </c>
      <c r="D42" s="155">
        <v>50</v>
      </c>
      <c r="E42" s="155">
        <f t="shared" ref="E42" si="5">D42*0.2</f>
        <v>10</v>
      </c>
      <c r="F42" s="155">
        <f t="shared" ref="F42" si="6">SUM(D42:E42)</f>
        <v>60</v>
      </c>
      <c r="G42" s="81" t="s">
        <v>529</v>
      </c>
    </row>
    <row r="43" spans="1:10" x14ac:dyDescent="0.25">
      <c r="A43" s="149"/>
      <c r="B43" s="149"/>
      <c r="C43" s="39" t="s">
        <v>480</v>
      </c>
      <c r="D43" s="486" t="s">
        <v>462</v>
      </c>
      <c r="E43" s="486"/>
      <c r="F43" s="486"/>
      <c r="G43" s="81"/>
    </row>
    <row r="44" spans="1:10" x14ac:dyDescent="0.25">
      <c r="A44" s="149"/>
      <c r="B44" s="149"/>
      <c r="D44" s="95"/>
      <c r="E44" s="95"/>
      <c r="F44" s="95"/>
      <c r="G44" s="73"/>
    </row>
    <row r="45" spans="1:10" x14ac:dyDescent="0.25">
      <c r="A45" s="73"/>
      <c r="B45" s="73"/>
      <c r="C45" s="41" t="s">
        <v>65</v>
      </c>
      <c r="D45" s="98"/>
      <c r="E45" s="98"/>
      <c r="F45" s="98"/>
      <c r="G45" s="81"/>
    </row>
    <row r="46" spans="1:10" x14ac:dyDescent="0.25">
      <c r="A46" s="149">
        <v>37</v>
      </c>
      <c r="B46" s="149">
        <v>38</v>
      </c>
      <c r="C46" s="39" t="s">
        <v>66</v>
      </c>
      <c r="D46" s="155">
        <v>40</v>
      </c>
      <c r="E46" s="155">
        <v>0</v>
      </c>
      <c r="F46" s="155">
        <f>+D46+E46</f>
        <v>40</v>
      </c>
      <c r="G46" s="81" t="s">
        <v>479</v>
      </c>
    </row>
    <row r="47" spans="1:10" x14ac:dyDescent="0.25">
      <c r="G47" s="25"/>
    </row>
    <row r="48" spans="1:10" x14ac:dyDescent="0.25">
      <c r="A48" s="39"/>
      <c r="B48" s="39"/>
      <c r="C48" s="42" t="s">
        <v>737</v>
      </c>
      <c r="D48" s="39"/>
      <c r="E48" s="39"/>
      <c r="F48" s="39"/>
      <c r="G48" s="52"/>
    </row>
    <row r="49" spans="1:7" x14ac:dyDescent="0.25">
      <c r="A49" s="125">
        <v>36</v>
      </c>
      <c r="B49" s="125">
        <v>42.995999999999995</v>
      </c>
      <c r="C49" s="39" t="s">
        <v>55</v>
      </c>
      <c r="D49" s="85">
        <f t="shared" ref="D49:D54" si="7">ROUND(+B49*1.025,1)</f>
        <v>44.1</v>
      </c>
      <c r="E49" s="85">
        <v>0</v>
      </c>
      <c r="F49" s="85">
        <f>+D49+E49</f>
        <v>44.1</v>
      </c>
      <c r="G49" s="52" t="s">
        <v>479</v>
      </c>
    </row>
    <row r="50" spans="1:7" x14ac:dyDescent="0.25">
      <c r="A50" s="125">
        <v>36</v>
      </c>
      <c r="B50" s="125">
        <v>42.995999999999995</v>
      </c>
      <c r="C50" s="39" t="s">
        <v>56</v>
      </c>
      <c r="D50" s="85">
        <f t="shared" si="7"/>
        <v>44.1</v>
      </c>
      <c r="E50" s="85">
        <v>0</v>
      </c>
      <c r="F50" s="85">
        <f t="shared" ref="F50:F54" si="8">+D50+E50</f>
        <v>44.1</v>
      </c>
      <c r="G50" s="52" t="s">
        <v>479</v>
      </c>
    </row>
    <row r="51" spans="1:7" x14ac:dyDescent="0.25">
      <c r="A51" s="125">
        <v>52.5</v>
      </c>
      <c r="B51" s="125">
        <v>63</v>
      </c>
      <c r="C51" s="39" t="s">
        <v>57</v>
      </c>
      <c r="D51" s="85">
        <f t="shared" si="7"/>
        <v>64.599999999999994</v>
      </c>
      <c r="E51" s="85">
        <v>0</v>
      </c>
      <c r="F51" s="85">
        <f t="shared" si="8"/>
        <v>64.599999999999994</v>
      </c>
      <c r="G51" s="52" t="s">
        <v>479</v>
      </c>
    </row>
    <row r="52" spans="1:7" x14ac:dyDescent="0.25">
      <c r="A52" s="125">
        <v>325.5</v>
      </c>
      <c r="B52" s="125">
        <v>375.39599999999996</v>
      </c>
      <c r="C52" s="39" t="s">
        <v>58</v>
      </c>
      <c r="D52" s="85">
        <f t="shared" si="7"/>
        <v>384.8</v>
      </c>
      <c r="E52" s="85">
        <v>0</v>
      </c>
      <c r="F52" s="85">
        <f t="shared" si="8"/>
        <v>384.8</v>
      </c>
      <c r="G52" s="52" t="s">
        <v>479</v>
      </c>
    </row>
    <row r="53" spans="1:7" x14ac:dyDescent="0.25">
      <c r="A53" s="125">
        <v>346.5</v>
      </c>
      <c r="B53" s="125">
        <v>416.00400000000002</v>
      </c>
      <c r="C53" s="39" t="s">
        <v>59</v>
      </c>
      <c r="D53" s="85">
        <f t="shared" si="7"/>
        <v>426.4</v>
      </c>
      <c r="E53" s="85">
        <v>0</v>
      </c>
      <c r="F53" s="85">
        <f t="shared" si="8"/>
        <v>426.4</v>
      </c>
      <c r="G53" s="52" t="s">
        <v>479</v>
      </c>
    </row>
    <row r="54" spans="1:7" x14ac:dyDescent="0.25">
      <c r="A54" s="125">
        <v>73.5</v>
      </c>
      <c r="B54" s="125">
        <v>87.995999999999995</v>
      </c>
      <c r="C54" s="39" t="s">
        <v>67</v>
      </c>
      <c r="D54" s="85">
        <f t="shared" si="7"/>
        <v>90.2</v>
      </c>
      <c r="E54" s="85">
        <v>0</v>
      </c>
      <c r="F54" s="85">
        <f t="shared" si="8"/>
        <v>90.2</v>
      </c>
      <c r="G54" s="52" t="s">
        <v>479</v>
      </c>
    </row>
    <row r="55" spans="1:7" x14ac:dyDescent="0.25">
      <c r="A55" s="125"/>
      <c r="B55" s="125"/>
      <c r="C55" s="39"/>
      <c r="D55" s="85"/>
      <c r="E55" s="85"/>
      <c r="F55" s="85"/>
      <c r="G55" s="52"/>
    </row>
    <row r="56" spans="1:7" x14ac:dyDescent="0.25">
      <c r="A56" s="125"/>
      <c r="B56" s="125"/>
      <c r="C56" s="41" t="s">
        <v>68</v>
      </c>
      <c r="D56" s="87"/>
      <c r="E56" s="220"/>
      <c r="F56" s="220"/>
      <c r="G56" s="52"/>
    </row>
    <row r="57" spans="1:7" x14ac:dyDescent="0.25">
      <c r="A57" s="218"/>
      <c r="B57" s="218"/>
      <c r="C57" s="41" t="s">
        <v>69</v>
      </c>
      <c r="D57" s="87"/>
      <c r="E57" s="220"/>
      <c r="F57" s="220"/>
      <c r="G57" s="52"/>
    </row>
    <row r="58" spans="1:7" x14ac:dyDescent="0.25">
      <c r="A58" s="125">
        <v>14</v>
      </c>
      <c r="B58" s="125">
        <v>14</v>
      </c>
      <c r="C58" s="39" t="s">
        <v>70</v>
      </c>
      <c r="D58" s="85">
        <f>+B58</f>
        <v>14</v>
      </c>
      <c r="E58" s="85">
        <v>0</v>
      </c>
      <c r="F58" s="85">
        <f t="shared" ref="F58:F59" si="9">+D58+E58</f>
        <v>14</v>
      </c>
      <c r="G58" s="52" t="s">
        <v>479</v>
      </c>
    </row>
    <row r="59" spans="1:7" x14ac:dyDescent="0.25">
      <c r="A59" s="125">
        <v>7.5</v>
      </c>
      <c r="B59" s="125">
        <v>7.5</v>
      </c>
      <c r="C59" s="39" t="s">
        <v>71</v>
      </c>
      <c r="D59" s="85">
        <f>+B59</f>
        <v>7.5</v>
      </c>
      <c r="E59" s="85">
        <v>0</v>
      </c>
      <c r="F59" s="85">
        <f t="shared" si="9"/>
        <v>7.5</v>
      </c>
      <c r="G59" s="52" t="s">
        <v>479</v>
      </c>
    </row>
    <row r="60" spans="1:7" x14ac:dyDescent="0.25">
      <c r="A60" s="125"/>
      <c r="B60" s="125"/>
      <c r="C60" s="39"/>
      <c r="D60" s="85"/>
      <c r="E60" s="85"/>
      <c r="F60" s="85"/>
      <c r="G60" s="52"/>
    </row>
    <row r="61" spans="1:7" x14ac:dyDescent="0.25">
      <c r="A61" s="313" t="s">
        <v>254</v>
      </c>
      <c r="B61" s="313" t="s">
        <v>255</v>
      </c>
      <c r="C61" s="354"/>
      <c r="D61" s="415" t="s">
        <v>596</v>
      </c>
      <c r="E61" s="442"/>
      <c r="F61" s="442"/>
      <c r="G61" s="63"/>
    </row>
    <row r="62" spans="1:7" x14ac:dyDescent="0.25">
      <c r="A62" s="313" t="s">
        <v>256</v>
      </c>
      <c r="B62" s="313" t="s">
        <v>595</v>
      </c>
      <c r="C62" s="354"/>
      <c r="D62" s="313" t="s">
        <v>257</v>
      </c>
      <c r="E62" s="313" t="s">
        <v>258</v>
      </c>
      <c r="F62" s="313" t="s">
        <v>259</v>
      </c>
      <c r="G62" s="313" t="s">
        <v>260</v>
      </c>
    </row>
    <row r="63" spans="1:7" x14ac:dyDescent="0.25">
      <c r="A63" s="313" t="s">
        <v>261</v>
      </c>
      <c r="B63" s="313" t="s">
        <v>261</v>
      </c>
      <c r="C63" s="37"/>
      <c r="D63" s="313" t="s">
        <v>261</v>
      </c>
      <c r="E63" s="313" t="s">
        <v>261</v>
      </c>
      <c r="F63" s="313" t="s">
        <v>261</v>
      </c>
      <c r="G63" s="313" t="s">
        <v>262</v>
      </c>
    </row>
    <row r="64" spans="1:7" x14ac:dyDescent="0.25">
      <c r="A64" s="125"/>
      <c r="B64" s="125"/>
      <c r="C64" s="41" t="s">
        <v>72</v>
      </c>
      <c r="D64" s="87"/>
      <c r="E64" s="220"/>
      <c r="F64" s="85"/>
      <c r="G64" s="52"/>
    </row>
    <row r="65" spans="1:7" x14ac:dyDescent="0.25">
      <c r="A65" s="336">
        <v>14</v>
      </c>
      <c r="B65" s="336">
        <v>14</v>
      </c>
      <c r="C65" s="43" t="s">
        <v>70</v>
      </c>
      <c r="D65" s="308">
        <f>+B65</f>
        <v>14</v>
      </c>
      <c r="E65" s="308">
        <v>0</v>
      </c>
      <c r="F65" s="308">
        <f t="shared" ref="F65:F67" si="10">+D65+E65</f>
        <v>14</v>
      </c>
      <c r="G65" s="81" t="s">
        <v>479</v>
      </c>
    </row>
    <row r="66" spans="1:7" x14ac:dyDescent="0.25">
      <c r="A66" s="336">
        <v>7.5</v>
      </c>
      <c r="B66" s="336">
        <v>7.5</v>
      </c>
      <c r="C66" s="39" t="s">
        <v>71</v>
      </c>
      <c r="D66" s="308">
        <f>+B66</f>
        <v>7.5</v>
      </c>
      <c r="E66" s="308">
        <v>0</v>
      </c>
      <c r="F66" s="308">
        <f t="shared" si="10"/>
        <v>7.5</v>
      </c>
      <c r="G66" s="81" t="s">
        <v>479</v>
      </c>
    </row>
    <row r="67" spans="1:7" ht="17.25" customHeight="1" x14ac:dyDescent="0.25">
      <c r="A67" s="336">
        <v>74</v>
      </c>
      <c r="B67" s="336">
        <v>74</v>
      </c>
      <c r="C67" s="310" t="s">
        <v>147</v>
      </c>
      <c r="D67" s="308">
        <v>75</v>
      </c>
      <c r="E67" s="308">
        <v>0</v>
      </c>
      <c r="F67" s="308">
        <f t="shared" si="10"/>
        <v>75</v>
      </c>
      <c r="G67" s="81" t="s">
        <v>479</v>
      </c>
    </row>
    <row r="68" spans="1:7" x14ac:dyDescent="0.25">
      <c r="A68" s="361"/>
      <c r="B68" s="361"/>
      <c r="C68" s="128"/>
      <c r="D68" s="341"/>
      <c r="E68" s="341"/>
      <c r="F68" s="341"/>
      <c r="G68" s="334"/>
    </row>
    <row r="69" spans="1:7" x14ac:dyDescent="0.25">
      <c r="A69" s="361"/>
      <c r="B69" s="361"/>
      <c r="C69" s="71" t="s">
        <v>73</v>
      </c>
      <c r="D69" s="341"/>
      <c r="E69" s="341"/>
      <c r="F69" s="341"/>
      <c r="G69" s="334"/>
    </row>
    <row r="70" spans="1:7" x14ac:dyDescent="0.25">
      <c r="A70" s="336">
        <v>110.25</v>
      </c>
      <c r="B70" s="336">
        <v>112</v>
      </c>
      <c r="C70" s="67" t="s">
        <v>74</v>
      </c>
      <c r="D70" s="308">
        <v>150</v>
      </c>
      <c r="E70" s="308">
        <v>0</v>
      </c>
      <c r="F70" s="308">
        <f t="shared" ref="F70:F71" si="11">+D70+E70</f>
        <v>150</v>
      </c>
      <c r="G70" s="334" t="s">
        <v>479</v>
      </c>
    </row>
    <row r="71" spans="1:7" x14ac:dyDescent="0.25">
      <c r="A71" s="336">
        <v>113.4</v>
      </c>
      <c r="B71" s="336">
        <v>116</v>
      </c>
      <c r="C71" s="67" t="s">
        <v>75</v>
      </c>
      <c r="D71" s="308">
        <v>150</v>
      </c>
      <c r="E71" s="308">
        <v>0</v>
      </c>
      <c r="F71" s="308">
        <f t="shared" si="11"/>
        <v>150</v>
      </c>
      <c r="G71" s="334" t="s">
        <v>479</v>
      </c>
    </row>
    <row r="72" spans="1:7" x14ac:dyDescent="0.25">
      <c r="A72" s="336"/>
      <c r="B72" s="336"/>
      <c r="C72" s="106"/>
      <c r="D72" s="341"/>
      <c r="E72" s="341"/>
      <c r="F72" s="308"/>
      <c r="G72" s="334"/>
    </row>
    <row r="73" spans="1:7" x14ac:dyDescent="0.25">
      <c r="A73" s="361"/>
      <c r="B73" s="361"/>
      <c r="C73" s="71" t="s">
        <v>805</v>
      </c>
      <c r="D73" s="341"/>
      <c r="E73" s="341"/>
      <c r="F73" s="341"/>
      <c r="G73" s="334"/>
    </row>
    <row r="74" spans="1:7" x14ac:dyDescent="0.25">
      <c r="A74" s="336">
        <v>5</v>
      </c>
      <c r="B74" s="336">
        <v>5</v>
      </c>
      <c r="C74" s="67" t="s">
        <v>806</v>
      </c>
      <c r="D74" s="308">
        <v>5</v>
      </c>
      <c r="E74" s="308">
        <v>0</v>
      </c>
      <c r="F74" s="308">
        <f t="shared" ref="F74:F75" si="12">+D74+E74</f>
        <v>5</v>
      </c>
      <c r="G74" s="334" t="s">
        <v>479</v>
      </c>
    </row>
    <row r="75" spans="1:7" x14ac:dyDescent="0.25">
      <c r="A75" s="336">
        <v>6</v>
      </c>
      <c r="B75" s="336">
        <v>6</v>
      </c>
      <c r="C75" s="67" t="s">
        <v>807</v>
      </c>
      <c r="D75" s="308">
        <v>5</v>
      </c>
      <c r="E75" s="308">
        <f>+D75*0.2</f>
        <v>1</v>
      </c>
      <c r="F75" s="308">
        <f t="shared" si="12"/>
        <v>6</v>
      </c>
      <c r="G75" s="334" t="s">
        <v>529</v>
      </c>
    </row>
    <row r="76" spans="1:7" x14ac:dyDescent="0.25">
      <c r="A76" s="336"/>
      <c r="B76" s="336"/>
      <c r="C76" s="67"/>
      <c r="D76" s="308"/>
      <c r="E76" s="308"/>
      <c r="F76" s="308"/>
      <c r="G76" s="334"/>
    </row>
    <row r="77" spans="1:7" x14ac:dyDescent="0.25">
      <c r="A77" s="95"/>
      <c r="B77" s="95"/>
      <c r="C77" s="42" t="s">
        <v>76</v>
      </c>
      <c r="D77" s="101"/>
      <c r="E77" s="101"/>
      <c r="F77" s="308"/>
      <c r="G77" s="81"/>
    </row>
    <row r="78" spans="1:7" x14ac:dyDescent="0.25">
      <c r="A78" s="336">
        <v>73.5</v>
      </c>
      <c r="B78" s="336">
        <v>75</v>
      </c>
      <c r="C78" s="39" t="s">
        <v>0</v>
      </c>
      <c r="D78" s="308">
        <v>75</v>
      </c>
      <c r="E78" s="308">
        <f t="shared" ref="E78:E83" si="13">D78*0.2</f>
        <v>15</v>
      </c>
      <c r="F78" s="308">
        <f t="shared" ref="F78:F83" si="14">SUM(D78:E78)</f>
        <v>90</v>
      </c>
      <c r="G78" s="81" t="s">
        <v>529</v>
      </c>
    </row>
    <row r="79" spans="1:7" x14ac:dyDescent="0.25">
      <c r="A79" s="336">
        <v>110</v>
      </c>
      <c r="B79" s="336">
        <v>111.996</v>
      </c>
      <c r="C79" s="39" t="s">
        <v>77</v>
      </c>
      <c r="D79" s="308">
        <f>+D78*1.5</f>
        <v>112.5</v>
      </c>
      <c r="E79" s="308">
        <f t="shared" si="13"/>
        <v>22.5</v>
      </c>
      <c r="F79" s="308">
        <f t="shared" si="14"/>
        <v>135</v>
      </c>
      <c r="G79" s="81" t="s">
        <v>529</v>
      </c>
    </row>
    <row r="80" spans="1:7" x14ac:dyDescent="0.25">
      <c r="A80" s="336">
        <v>147</v>
      </c>
      <c r="B80" s="336">
        <v>150</v>
      </c>
      <c r="C80" s="39" t="s">
        <v>1</v>
      </c>
      <c r="D80" s="308">
        <f>+D78*2</f>
        <v>150</v>
      </c>
      <c r="E80" s="308">
        <f t="shared" si="13"/>
        <v>30</v>
      </c>
      <c r="F80" s="308">
        <f t="shared" si="14"/>
        <v>180</v>
      </c>
      <c r="G80" s="81" t="s">
        <v>529</v>
      </c>
    </row>
    <row r="81" spans="1:7" x14ac:dyDescent="0.25">
      <c r="A81" s="336">
        <v>220.5</v>
      </c>
      <c r="B81" s="336">
        <v>225</v>
      </c>
      <c r="C81" s="39" t="s">
        <v>78</v>
      </c>
      <c r="D81" s="308">
        <f>+D78*3</f>
        <v>225</v>
      </c>
      <c r="E81" s="308">
        <f t="shared" si="13"/>
        <v>45</v>
      </c>
      <c r="F81" s="308">
        <f t="shared" si="14"/>
        <v>270</v>
      </c>
      <c r="G81" s="81" t="s">
        <v>529</v>
      </c>
    </row>
    <row r="82" spans="1:7" x14ac:dyDescent="0.25">
      <c r="A82" s="336">
        <v>294</v>
      </c>
      <c r="B82" s="336">
        <v>300</v>
      </c>
      <c r="C82" s="39" t="s">
        <v>79</v>
      </c>
      <c r="D82" s="308">
        <f>+D78*4</f>
        <v>300</v>
      </c>
      <c r="E82" s="308">
        <f t="shared" si="13"/>
        <v>60</v>
      </c>
      <c r="F82" s="308">
        <f t="shared" si="14"/>
        <v>360</v>
      </c>
      <c r="G82" s="81" t="s">
        <v>529</v>
      </c>
    </row>
    <row r="83" spans="1:7" x14ac:dyDescent="0.25">
      <c r="A83" s="336">
        <v>367.5</v>
      </c>
      <c r="B83" s="336">
        <v>375</v>
      </c>
      <c r="C83" s="39" t="s">
        <v>80</v>
      </c>
      <c r="D83" s="308">
        <f>+D78*5</f>
        <v>375</v>
      </c>
      <c r="E83" s="308">
        <f t="shared" si="13"/>
        <v>75</v>
      </c>
      <c r="F83" s="308">
        <f t="shared" si="14"/>
        <v>450</v>
      </c>
      <c r="G83" s="81" t="s">
        <v>529</v>
      </c>
    </row>
    <row r="84" spans="1:7" x14ac:dyDescent="0.25">
      <c r="A84" s="336"/>
      <c r="B84" s="336"/>
      <c r="C84" s="39"/>
      <c r="D84" s="341"/>
      <c r="E84" s="101"/>
      <c r="F84" s="308"/>
      <c r="G84" s="81"/>
    </row>
    <row r="85" spans="1:7" x14ac:dyDescent="0.25">
      <c r="A85" s="336"/>
      <c r="B85" s="336"/>
      <c r="C85" s="41" t="s">
        <v>81</v>
      </c>
      <c r="D85" s="341"/>
      <c r="E85" s="101"/>
      <c r="F85" s="308"/>
      <c r="G85" s="81"/>
    </row>
    <row r="86" spans="1:7" x14ac:dyDescent="0.25">
      <c r="A86" s="336">
        <v>1.2</v>
      </c>
      <c r="B86" s="336">
        <v>1.2</v>
      </c>
      <c r="C86" s="39" t="s">
        <v>82</v>
      </c>
      <c r="D86" s="308">
        <f>ROUNDUP(+B86*1.025,1)</f>
        <v>1.3</v>
      </c>
      <c r="E86" s="308">
        <v>0</v>
      </c>
      <c r="F86" s="308">
        <f t="shared" ref="F86:F87" si="15">SUM(D86:E86)</f>
        <v>1.3</v>
      </c>
      <c r="G86" s="362" t="s">
        <v>479</v>
      </c>
    </row>
    <row r="87" spans="1:7" x14ac:dyDescent="0.25">
      <c r="A87" s="336">
        <v>2.2999999999999998</v>
      </c>
      <c r="B87" s="336">
        <v>2.2999999999999998</v>
      </c>
      <c r="C87" s="39" t="s">
        <v>83</v>
      </c>
      <c r="D87" s="308">
        <f>ROUNDUP(+B87*1.025,1)</f>
        <v>2.4</v>
      </c>
      <c r="E87" s="308">
        <v>0</v>
      </c>
      <c r="F87" s="308">
        <f t="shared" si="15"/>
        <v>2.4</v>
      </c>
      <c r="G87" s="362" t="s">
        <v>479</v>
      </c>
    </row>
    <row r="88" spans="1:7" x14ac:dyDescent="0.25">
      <c r="A88" s="336"/>
      <c r="B88" s="336"/>
      <c r="C88" s="39"/>
      <c r="D88" s="341"/>
      <c r="E88" s="101"/>
      <c r="F88" s="308"/>
      <c r="G88" s="81"/>
    </row>
    <row r="89" spans="1:7" x14ac:dyDescent="0.25">
      <c r="A89" s="336"/>
      <c r="B89" s="336"/>
      <c r="C89" s="41" t="s">
        <v>105</v>
      </c>
      <c r="D89" s="341"/>
      <c r="E89" s="101"/>
      <c r="F89" s="308"/>
      <c r="G89" s="81"/>
    </row>
    <row r="90" spans="1:7" x14ac:dyDescent="0.25">
      <c r="A90" s="336">
        <v>45</v>
      </c>
      <c r="B90" s="336">
        <v>45</v>
      </c>
      <c r="C90" s="39" t="s">
        <v>106</v>
      </c>
      <c r="D90" s="308">
        <v>45</v>
      </c>
      <c r="E90" s="308">
        <v>0</v>
      </c>
      <c r="F90" s="308">
        <f t="shared" ref="F90:F92" si="16">SUM(D90:E90)</f>
        <v>45</v>
      </c>
      <c r="G90" s="81" t="s">
        <v>479</v>
      </c>
    </row>
    <row r="91" spans="1:7" x14ac:dyDescent="0.25">
      <c r="A91" s="336">
        <v>65</v>
      </c>
      <c r="B91" s="336">
        <v>65.004000000000005</v>
      </c>
      <c r="C91" s="39" t="s">
        <v>108</v>
      </c>
      <c r="D91" s="308">
        <v>65</v>
      </c>
      <c r="E91" s="308">
        <f t="shared" ref="E91:E92" si="17">D91*0.2</f>
        <v>13</v>
      </c>
      <c r="F91" s="308">
        <f t="shared" si="16"/>
        <v>78</v>
      </c>
      <c r="G91" s="81" t="s">
        <v>529</v>
      </c>
    </row>
    <row r="92" spans="1:7" x14ac:dyDescent="0.25">
      <c r="A92" s="336">
        <v>45</v>
      </c>
      <c r="B92" s="336">
        <v>45</v>
      </c>
      <c r="C92" s="39" t="s">
        <v>148</v>
      </c>
      <c r="D92" s="308">
        <v>50</v>
      </c>
      <c r="E92" s="308">
        <f t="shared" si="17"/>
        <v>10</v>
      </c>
      <c r="F92" s="308">
        <f t="shared" si="16"/>
        <v>60</v>
      </c>
      <c r="G92" s="81" t="s">
        <v>529</v>
      </c>
    </row>
    <row r="93" spans="1:7" x14ac:dyDescent="0.25">
      <c r="A93" s="125"/>
      <c r="B93" s="125"/>
      <c r="C93" s="39"/>
      <c r="D93" s="101"/>
      <c r="E93" s="101"/>
      <c r="F93" s="308"/>
      <c r="G93" s="81"/>
    </row>
    <row r="94" spans="1:7" x14ac:dyDescent="0.25">
      <c r="A94" s="91"/>
      <c r="B94" s="91"/>
      <c r="D94" s="129"/>
      <c r="E94" s="129"/>
      <c r="F94" s="129"/>
    </row>
    <row r="99" spans="3:3" x14ac:dyDescent="0.25">
      <c r="C99"/>
    </row>
    <row r="112" spans="3:3" x14ac:dyDescent="0.25">
      <c r="C112"/>
    </row>
  </sheetData>
  <mergeCells count="8">
    <mergeCell ref="D61:F61"/>
    <mergeCell ref="A1:G2"/>
    <mergeCell ref="A4:G4"/>
    <mergeCell ref="D6:F6"/>
    <mergeCell ref="A31:B31"/>
    <mergeCell ref="C12:F12"/>
    <mergeCell ref="D39:F39"/>
    <mergeCell ref="D43:F43"/>
  </mergeCells>
  <pageMargins left="0.43307086614173229" right="0.78740157480314965" top="0.74803149606299213" bottom="0.74803149606299213" header="0.31496062992125984" footer="0.31496062992125984"/>
  <pageSetup paperSize="9" scale="70" fitToHeight="0" orientation="portrait" r:id="rId1"/>
  <headerFooter>
    <oddHeader>&amp;R&amp;A</oddHeader>
    <oddFooter xml:space="preserve">&amp;L&amp;9VAT Code Key:
A - Standard Rated
E - Exempt
N - Non Business / Outside the Scope
Z - Zero Rated&amp;C
</oddFooter>
  </headerFooter>
  <rowBreaks count="1" manualBreakCount="1">
    <brk id="60" max="6"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3" tint="0.39997558519241921"/>
    <pageSetUpPr fitToPage="1"/>
  </sheetPr>
  <dimension ref="A1:G28"/>
  <sheetViews>
    <sheetView showGridLines="0" view="pageBreakPreview" zoomScale="85" zoomScaleNormal="90" zoomScaleSheetLayoutView="85" zoomScalePageLayoutView="75" workbookViewId="0">
      <selection activeCell="A11" sqref="A11:G11"/>
    </sheetView>
  </sheetViews>
  <sheetFormatPr defaultColWidth="9.140625" defaultRowHeight="15.75" x14ac:dyDescent="0.25"/>
  <cols>
    <col min="1" max="2" width="13.42578125" style="25" customWidth="1"/>
    <col min="3" max="3" width="52" style="25" customWidth="1"/>
    <col min="4" max="5" width="12" style="25" customWidth="1"/>
    <col min="6" max="6" width="12" style="80" customWidth="1"/>
    <col min="7" max="7" width="9.140625" style="2"/>
    <col min="8" max="16384" width="9.140625" style="25"/>
  </cols>
  <sheetData>
    <row r="1" spans="1:7" x14ac:dyDescent="0.25">
      <c r="A1" s="414" t="s">
        <v>738</v>
      </c>
      <c r="B1" s="414"/>
      <c r="C1" s="414"/>
      <c r="D1" s="414"/>
      <c r="E1" s="414"/>
      <c r="F1" s="414"/>
      <c r="G1" s="414"/>
    </row>
    <row r="2" spans="1:7" x14ac:dyDescent="0.25">
      <c r="A2" s="414"/>
      <c r="B2" s="414"/>
      <c r="C2" s="414"/>
      <c r="D2" s="414"/>
      <c r="E2" s="414"/>
      <c r="F2" s="414"/>
      <c r="G2" s="414"/>
    </row>
    <row r="3" spans="1:7" x14ac:dyDescent="0.25">
      <c r="A3" s="39"/>
      <c r="B3" s="39"/>
      <c r="C3" s="39"/>
      <c r="D3" s="39"/>
      <c r="E3" s="39"/>
      <c r="F3" s="78"/>
      <c r="G3" s="52"/>
    </row>
    <row r="4" spans="1:7" ht="14.45" customHeight="1" x14ac:dyDescent="0.25">
      <c r="A4" s="415" t="s">
        <v>409</v>
      </c>
      <c r="B4" s="415"/>
      <c r="C4" s="415"/>
      <c r="D4" s="415"/>
      <c r="E4" s="415"/>
      <c r="F4" s="415"/>
      <c r="G4" s="415"/>
    </row>
    <row r="5" spans="1:7" x14ac:dyDescent="0.25">
      <c r="A5" s="39"/>
      <c r="B5" s="39"/>
      <c r="C5" s="39"/>
      <c r="D5" s="39"/>
      <c r="E5" s="39"/>
      <c r="F5" s="78"/>
      <c r="G5" s="52"/>
    </row>
    <row r="6" spans="1:7" ht="15.6" customHeight="1" x14ac:dyDescent="0.25">
      <c r="A6" s="313" t="s">
        <v>254</v>
      </c>
      <c r="B6" s="313" t="s">
        <v>255</v>
      </c>
      <c r="C6" s="354"/>
      <c r="D6" s="415" t="s">
        <v>596</v>
      </c>
      <c r="E6" s="442"/>
      <c r="F6" s="442"/>
      <c r="G6" s="63"/>
    </row>
    <row r="7" spans="1:7" x14ac:dyDescent="0.25">
      <c r="A7" s="313" t="s">
        <v>256</v>
      </c>
      <c r="B7" s="313" t="s">
        <v>595</v>
      </c>
      <c r="C7" s="354"/>
      <c r="D7" s="313" t="s">
        <v>257</v>
      </c>
      <c r="E7" s="313" t="s">
        <v>258</v>
      </c>
      <c r="F7" s="313" t="s">
        <v>259</v>
      </c>
      <c r="G7" s="313" t="s">
        <v>260</v>
      </c>
    </row>
    <row r="8" spans="1:7" x14ac:dyDescent="0.25">
      <c r="A8" s="313" t="s">
        <v>261</v>
      </c>
      <c r="B8" s="313" t="s">
        <v>261</v>
      </c>
      <c r="C8" s="37"/>
      <c r="D8" s="313" t="s">
        <v>261</v>
      </c>
      <c r="E8" s="313" t="s">
        <v>261</v>
      </c>
      <c r="F8" s="79" t="s">
        <v>261</v>
      </c>
      <c r="G8" s="313" t="s">
        <v>262</v>
      </c>
    </row>
    <row r="9" spans="1:7" x14ac:dyDescent="0.25">
      <c r="A9" s="39"/>
      <c r="B9" s="39"/>
      <c r="C9" s="42" t="s">
        <v>412</v>
      </c>
      <c r="D9" s="42"/>
      <c r="E9" s="42"/>
      <c r="F9" s="78"/>
      <c r="G9" s="52"/>
    </row>
    <row r="10" spans="1:7" x14ac:dyDescent="0.25">
      <c r="A10" s="39"/>
      <c r="B10" s="39"/>
      <c r="C10" s="39"/>
      <c r="D10" s="73"/>
      <c r="E10" s="73"/>
      <c r="F10" s="78"/>
      <c r="G10" s="52"/>
    </row>
    <row r="11" spans="1:7" x14ac:dyDescent="0.25">
      <c r="A11" s="125"/>
      <c r="B11" s="125"/>
      <c r="C11" s="42" t="s">
        <v>86</v>
      </c>
      <c r="D11" s="109"/>
      <c r="E11" s="91"/>
      <c r="F11" s="91"/>
    </row>
    <row r="12" spans="1:7" x14ac:dyDescent="0.25">
      <c r="A12" s="125">
        <v>10.5</v>
      </c>
      <c r="B12" s="125">
        <v>10</v>
      </c>
      <c r="C12" s="43" t="s">
        <v>149</v>
      </c>
      <c r="D12" s="85">
        <v>10</v>
      </c>
      <c r="E12" s="85">
        <v>0</v>
      </c>
      <c r="F12" s="85">
        <f>+D12+E12</f>
        <v>10</v>
      </c>
      <c r="G12" s="70" t="s">
        <v>446</v>
      </c>
    </row>
    <row r="13" spans="1:7" x14ac:dyDescent="0.25">
      <c r="A13" s="125">
        <v>3</v>
      </c>
      <c r="B13" s="125">
        <v>3</v>
      </c>
      <c r="C13" s="43" t="s">
        <v>150</v>
      </c>
      <c r="D13" s="85">
        <v>3</v>
      </c>
      <c r="E13" s="85">
        <v>0</v>
      </c>
      <c r="F13" s="85">
        <f>+D13+E13</f>
        <v>3</v>
      </c>
      <c r="G13" s="70" t="s">
        <v>446</v>
      </c>
    </row>
    <row r="14" spans="1:7" x14ac:dyDescent="0.25">
      <c r="A14" s="125"/>
      <c r="B14" s="125"/>
      <c r="C14" s="39"/>
      <c r="D14" s="87"/>
      <c r="E14" s="220"/>
      <c r="F14" s="220"/>
      <c r="G14" s="52"/>
    </row>
    <row r="15" spans="1:7" x14ac:dyDescent="0.25">
      <c r="A15" s="125"/>
      <c r="B15" s="125"/>
      <c r="C15" s="42" t="s">
        <v>135</v>
      </c>
      <c r="D15" s="87"/>
      <c r="E15" s="220"/>
      <c r="F15" s="220"/>
      <c r="G15" s="52"/>
    </row>
    <row r="16" spans="1:7" x14ac:dyDescent="0.25">
      <c r="A16" s="125">
        <v>105</v>
      </c>
      <c r="B16" s="125">
        <v>105</v>
      </c>
      <c r="C16" s="43" t="s">
        <v>136</v>
      </c>
      <c r="D16" s="85">
        <v>105</v>
      </c>
      <c r="E16" s="85">
        <v>0</v>
      </c>
      <c r="F16" s="85">
        <f>+D16+E16</f>
        <v>105</v>
      </c>
      <c r="G16" s="111" t="s">
        <v>446</v>
      </c>
    </row>
    <row r="17" spans="1:7" x14ac:dyDescent="0.25">
      <c r="A17" s="125">
        <v>26.25</v>
      </c>
      <c r="B17" s="125">
        <v>26.25</v>
      </c>
      <c r="C17" s="43" t="s">
        <v>137</v>
      </c>
      <c r="D17" s="85">
        <v>26.25</v>
      </c>
      <c r="E17" s="85">
        <v>0</v>
      </c>
      <c r="F17" s="85">
        <f>+D17+E17</f>
        <v>26.25</v>
      </c>
      <c r="G17" s="111" t="s">
        <v>446</v>
      </c>
    </row>
    <row r="18" spans="1:7" x14ac:dyDescent="0.25">
      <c r="A18" s="125">
        <v>42</v>
      </c>
      <c r="B18" s="125">
        <v>42</v>
      </c>
      <c r="C18" s="43" t="s">
        <v>138</v>
      </c>
      <c r="D18" s="85">
        <v>42</v>
      </c>
      <c r="E18" s="85">
        <v>0</v>
      </c>
      <c r="F18" s="85">
        <f>+D18+E18</f>
        <v>42</v>
      </c>
      <c r="G18" s="111" t="s">
        <v>446</v>
      </c>
    </row>
    <row r="19" spans="1:7" x14ac:dyDescent="0.25">
      <c r="A19" s="125">
        <v>10.5</v>
      </c>
      <c r="B19" s="125">
        <v>10</v>
      </c>
      <c r="C19" s="43" t="s">
        <v>139</v>
      </c>
      <c r="D19" s="85">
        <v>10</v>
      </c>
      <c r="E19" s="85">
        <v>0</v>
      </c>
      <c r="F19" s="85">
        <f>+D19+E19</f>
        <v>10</v>
      </c>
      <c r="G19" s="111" t="s">
        <v>446</v>
      </c>
    </row>
    <row r="20" spans="1:7" x14ac:dyDescent="0.25">
      <c r="A20" s="125"/>
      <c r="B20" s="125"/>
      <c r="C20" s="210"/>
      <c r="D20" s="87"/>
      <c r="E20" s="220"/>
      <c r="F20" s="220"/>
      <c r="G20" s="52"/>
    </row>
    <row r="21" spans="1:7" x14ac:dyDescent="0.25">
      <c r="A21" s="125">
        <v>200</v>
      </c>
      <c r="B21" s="125">
        <v>200</v>
      </c>
      <c r="C21" s="39" t="s">
        <v>151</v>
      </c>
      <c r="D21" s="85">
        <v>300</v>
      </c>
      <c r="E21" s="85">
        <v>0</v>
      </c>
      <c r="F21" s="85">
        <f>+D21+E21</f>
        <v>300</v>
      </c>
      <c r="G21" s="52" t="s">
        <v>479</v>
      </c>
    </row>
    <row r="22" spans="1:7" x14ac:dyDescent="0.25">
      <c r="D22" s="3"/>
    </row>
    <row r="23" spans="1:7" x14ac:dyDescent="0.25">
      <c r="C23" s="233" t="s">
        <v>643</v>
      </c>
      <c r="D23" s="3"/>
      <c r="G23" s="110"/>
    </row>
    <row r="24" spans="1:7" x14ac:dyDescent="0.25">
      <c r="A24" s="80">
        <v>100</v>
      </c>
      <c r="B24" s="80">
        <v>100</v>
      </c>
      <c r="C24" s="232" t="s">
        <v>644</v>
      </c>
      <c r="D24" s="85">
        <v>200</v>
      </c>
      <c r="E24" s="85">
        <v>0</v>
      </c>
      <c r="F24" s="85">
        <f t="shared" ref="F24:F27" si="0">+D24+E24</f>
        <v>200</v>
      </c>
      <c r="G24" s="221" t="s">
        <v>479</v>
      </c>
    </row>
    <row r="25" spans="1:7" x14ac:dyDescent="0.25">
      <c r="A25" s="80">
        <v>0</v>
      </c>
      <c r="B25" s="80">
        <v>0</v>
      </c>
      <c r="C25" s="232" t="s">
        <v>645</v>
      </c>
      <c r="D25" s="487" t="s">
        <v>371</v>
      </c>
      <c r="E25" s="487"/>
      <c r="F25" s="487"/>
      <c r="G25" s="221" t="s">
        <v>479</v>
      </c>
    </row>
    <row r="26" spans="1:7" x14ac:dyDescent="0.25">
      <c r="A26" s="80">
        <v>100</v>
      </c>
      <c r="B26" s="80">
        <v>100</v>
      </c>
      <c r="C26" s="232" t="s">
        <v>646</v>
      </c>
      <c r="D26" s="85">
        <v>100</v>
      </c>
      <c r="E26" s="85">
        <v>0</v>
      </c>
      <c r="F26" s="85">
        <f t="shared" si="0"/>
        <v>100</v>
      </c>
      <c r="G26" s="221" t="s">
        <v>479</v>
      </c>
    </row>
    <row r="27" spans="1:7" x14ac:dyDescent="0.25">
      <c r="A27" s="80">
        <v>400</v>
      </c>
      <c r="B27" s="80">
        <v>400</v>
      </c>
      <c r="C27" s="232" t="s">
        <v>647</v>
      </c>
      <c r="D27" s="85">
        <v>300</v>
      </c>
      <c r="E27" s="85">
        <v>0</v>
      </c>
      <c r="F27" s="85">
        <f t="shared" si="0"/>
        <v>300</v>
      </c>
      <c r="G27" s="221" t="s">
        <v>479</v>
      </c>
    </row>
    <row r="28" spans="1:7" x14ac:dyDescent="0.25">
      <c r="D28" s="3"/>
      <c r="G28" s="110"/>
    </row>
  </sheetData>
  <mergeCells count="4">
    <mergeCell ref="A1:G2"/>
    <mergeCell ref="A4:G4"/>
    <mergeCell ref="D6:F6"/>
    <mergeCell ref="D25:F25"/>
  </mergeCells>
  <pageMargins left="0.43307086614173229" right="0.78740157480314965" top="0.74803149606299213" bottom="0.74803149606299213" header="0.31496062992125984" footer="0.31496062992125984"/>
  <pageSetup paperSize="9" scale="72" fitToHeight="0" orientation="portrait" r:id="rId1"/>
  <headerFooter>
    <oddHeader>&amp;R&amp;A</oddHeader>
    <oddFooter xml:space="preserve">&amp;L&amp;9VAT Code Key:
A - Standard Rated
E - Exempt
N - Non Business / Outside the Scope
Z - Zero Rated&amp;C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92D050"/>
    <pageSetUpPr fitToPage="1"/>
  </sheetPr>
  <dimension ref="A1:G13"/>
  <sheetViews>
    <sheetView showGridLines="0" view="pageBreakPreview" zoomScale="80" zoomScaleNormal="90" zoomScaleSheetLayoutView="80" zoomScalePageLayoutView="90" workbookViewId="0">
      <selection activeCell="A11" sqref="A11:G11"/>
    </sheetView>
  </sheetViews>
  <sheetFormatPr defaultColWidth="9.140625" defaultRowHeight="15.75" x14ac:dyDescent="0.25"/>
  <cols>
    <col min="1" max="2" width="11.140625" style="25" customWidth="1"/>
    <col min="3" max="3" width="61" style="25" customWidth="1"/>
    <col min="4" max="6" width="11.140625" style="25" customWidth="1"/>
    <col min="7" max="7" width="9.140625" style="25" customWidth="1"/>
    <col min="8" max="16384" width="9.140625" style="25"/>
  </cols>
  <sheetData>
    <row r="1" spans="1:7" ht="15.6" customHeight="1" x14ac:dyDescent="0.25">
      <c r="A1" s="414" t="s">
        <v>739</v>
      </c>
      <c r="B1" s="414"/>
      <c r="C1" s="414"/>
      <c r="D1" s="414"/>
      <c r="E1" s="414"/>
      <c r="F1" s="414"/>
      <c r="G1" s="414"/>
    </row>
    <row r="2" spans="1:7" ht="15.6" customHeight="1" x14ac:dyDescent="0.25">
      <c r="A2" s="414"/>
      <c r="B2" s="414"/>
      <c r="C2" s="414"/>
      <c r="D2" s="414"/>
      <c r="E2" s="414"/>
      <c r="F2" s="414"/>
      <c r="G2" s="414"/>
    </row>
    <row r="3" spans="1:7" x14ac:dyDescent="0.25">
      <c r="A3" s="39"/>
      <c r="B3" s="39"/>
      <c r="C3" s="39"/>
      <c r="D3" s="39"/>
      <c r="E3" s="39"/>
      <c r="F3" s="39"/>
      <c r="G3" s="39"/>
    </row>
    <row r="4" spans="1:7" x14ac:dyDescent="0.25">
      <c r="A4" s="415" t="s">
        <v>282</v>
      </c>
      <c r="B4" s="415"/>
      <c r="C4" s="415"/>
      <c r="D4" s="415"/>
      <c r="E4" s="415"/>
      <c r="F4" s="415"/>
      <c r="G4" s="415"/>
    </row>
    <row r="5" spans="1:7" x14ac:dyDescent="0.25">
      <c r="A5" s="39"/>
      <c r="B5" s="39"/>
      <c r="C5" s="39"/>
      <c r="D5" s="39"/>
      <c r="E5" s="39"/>
      <c r="F5" s="39"/>
      <c r="G5" s="39"/>
    </row>
    <row r="6" spans="1:7" ht="15.6" customHeight="1" x14ac:dyDescent="0.25">
      <c r="A6" s="313" t="s">
        <v>254</v>
      </c>
      <c r="B6" s="313" t="s">
        <v>255</v>
      </c>
      <c r="C6" s="354"/>
      <c r="D6" s="415" t="s">
        <v>596</v>
      </c>
      <c r="E6" s="442"/>
      <c r="F6" s="442"/>
      <c r="G6" s="63"/>
    </row>
    <row r="7" spans="1:7" x14ac:dyDescent="0.25">
      <c r="A7" s="313" t="s">
        <v>256</v>
      </c>
      <c r="B7" s="313" t="s">
        <v>595</v>
      </c>
      <c r="C7" s="354"/>
      <c r="D7" s="313" t="s">
        <v>257</v>
      </c>
      <c r="E7" s="313" t="s">
        <v>258</v>
      </c>
      <c r="F7" s="313" t="s">
        <v>259</v>
      </c>
      <c r="G7" s="313" t="s">
        <v>260</v>
      </c>
    </row>
    <row r="8" spans="1:7" x14ac:dyDescent="0.25">
      <c r="A8" s="313" t="s">
        <v>261</v>
      </c>
      <c r="B8" s="313" t="s">
        <v>261</v>
      </c>
      <c r="C8" s="37"/>
      <c r="D8" s="313" t="s">
        <v>261</v>
      </c>
      <c r="E8" s="313" t="s">
        <v>261</v>
      </c>
      <c r="F8" s="79" t="s">
        <v>261</v>
      </c>
      <c r="G8" s="313" t="s">
        <v>262</v>
      </c>
    </row>
    <row r="9" spans="1:7" x14ac:dyDescent="0.25">
      <c r="A9" s="124"/>
      <c r="B9" s="124"/>
      <c r="C9" s="464" t="s">
        <v>116</v>
      </c>
      <c r="D9" s="464"/>
      <c r="E9" s="464"/>
      <c r="F9" s="39"/>
      <c r="G9" s="39"/>
    </row>
    <row r="10" spans="1:7" x14ac:dyDescent="0.25">
      <c r="A10" s="124"/>
      <c r="B10" s="124"/>
      <c r="C10" s="39"/>
      <c r="D10" s="73"/>
      <c r="E10" s="73"/>
      <c r="F10" s="39"/>
      <c r="G10" s="52"/>
    </row>
    <row r="11" spans="1:7" x14ac:dyDescent="0.25">
      <c r="A11" s="83">
        <v>0.2</v>
      </c>
      <c r="B11" s="83">
        <v>0.2</v>
      </c>
      <c r="C11" s="68" t="s">
        <v>283</v>
      </c>
      <c r="D11" s="125">
        <f>F11-E11</f>
        <v>0.2</v>
      </c>
      <c r="E11" s="125">
        <v>0</v>
      </c>
      <c r="F11" s="88">
        <v>0.2</v>
      </c>
      <c r="G11" s="170" t="s">
        <v>479</v>
      </c>
    </row>
    <row r="12" spans="1:7" x14ac:dyDescent="0.25">
      <c r="A12" s="90"/>
      <c r="B12" s="90"/>
      <c r="C12" s="1"/>
    </row>
    <row r="13" spans="1:7" x14ac:dyDescent="0.25">
      <c r="A13" s="1"/>
      <c r="B13" s="1"/>
      <c r="C13" s="1"/>
    </row>
  </sheetData>
  <mergeCells count="4">
    <mergeCell ref="A1:G2"/>
    <mergeCell ref="A4:G4"/>
    <mergeCell ref="D6:F6"/>
    <mergeCell ref="C9:E9"/>
  </mergeCells>
  <pageMargins left="0.43307086614173229" right="0.78740157480314965" top="0.74803149606299213" bottom="0.74803149606299213" header="0.31496062992125984" footer="0.31496062992125984"/>
  <pageSetup paperSize="9" scale="71" fitToHeight="0" orientation="portrait" r:id="rId1"/>
  <headerFooter>
    <oddHeader>&amp;R&amp;A</oddHeader>
    <oddFooter xml:space="preserve">&amp;L&amp;9VAT Code Key:
A - Standard Rated
E - Exempt
N - Non Business / Outside the Scope
Z - Zero Rated&amp;C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
    <tabColor theme="8" tint="0.39997558519241921"/>
    <pageSetUpPr fitToPage="1"/>
  </sheetPr>
  <dimension ref="A1:J99"/>
  <sheetViews>
    <sheetView showGridLines="0" view="pageBreakPreview" zoomScale="90" zoomScaleNormal="90" zoomScaleSheetLayoutView="90" zoomScalePageLayoutView="75" workbookViewId="0">
      <selection activeCell="A11" sqref="A11:G11"/>
    </sheetView>
  </sheetViews>
  <sheetFormatPr defaultColWidth="9.140625" defaultRowHeight="15.75" x14ac:dyDescent="0.25"/>
  <cols>
    <col min="1" max="2" width="10.140625" style="25" customWidth="1"/>
    <col min="3" max="3" width="68.85546875" style="25" customWidth="1"/>
    <col min="4" max="6" width="11.140625" style="25" customWidth="1"/>
    <col min="7" max="8" width="9.140625" style="25"/>
    <col min="9" max="9" width="40.28515625" style="25" bestFit="1" customWidth="1"/>
    <col min="10" max="16384" width="9.140625" style="25"/>
  </cols>
  <sheetData>
    <row r="1" spans="1:7" x14ac:dyDescent="0.25">
      <c r="A1" s="414" t="s">
        <v>739</v>
      </c>
      <c r="B1" s="414"/>
      <c r="C1" s="414"/>
      <c r="D1" s="414"/>
      <c r="E1" s="414"/>
      <c r="F1" s="414"/>
      <c r="G1" s="414"/>
    </row>
    <row r="2" spans="1:7" x14ac:dyDescent="0.25">
      <c r="A2" s="414"/>
      <c r="B2" s="414"/>
      <c r="C2" s="414"/>
      <c r="D2" s="414"/>
      <c r="E2" s="414"/>
      <c r="F2" s="414"/>
      <c r="G2" s="414"/>
    </row>
    <row r="3" spans="1:7" x14ac:dyDescent="0.25">
      <c r="A3" s="39"/>
      <c r="B3" s="39"/>
      <c r="C3" s="39"/>
      <c r="D3" s="39"/>
      <c r="E3" s="39"/>
      <c r="F3" s="39"/>
      <c r="G3" s="39"/>
    </row>
    <row r="4" spans="1:7" x14ac:dyDescent="0.25">
      <c r="A4" s="415" t="s">
        <v>282</v>
      </c>
      <c r="B4" s="415"/>
      <c r="C4" s="415"/>
      <c r="D4" s="415"/>
      <c r="E4" s="415"/>
      <c r="F4" s="415"/>
      <c r="G4" s="415"/>
    </row>
    <row r="5" spans="1:7" x14ac:dyDescent="0.25">
      <c r="A5" s="39"/>
      <c r="B5" s="39"/>
      <c r="C5" s="39"/>
      <c r="D5" s="39"/>
      <c r="E5" s="39"/>
      <c r="F5" s="39"/>
      <c r="G5" s="39"/>
    </row>
    <row r="6" spans="1:7" ht="15.75" customHeight="1" x14ac:dyDescent="0.25">
      <c r="A6" s="313" t="s">
        <v>254</v>
      </c>
      <c r="B6" s="313" t="s">
        <v>255</v>
      </c>
      <c r="C6" s="354"/>
      <c r="D6" s="415" t="s">
        <v>596</v>
      </c>
      <c r="E6" s="442"/>
      <c r="F6" s="442"/>
      <c r="G6" s="63"/>
    </row>
    <row r="7" spans="1:7" x14ac:dyDescent="0.25">
      <c r="A7" s="313" t="s">
        <v>256</v>
      </c>
      <c r="B7" s="313" t="s">
        <v>595</v>
      </c>
      <c r="C7" s="354"/>
      <c r="D7" s="313" t="s">
        <v>257</v>
      </c>
      <c r="E7" s="313" t="s">
        <v>258</v>
      </c>
      <c r="F7" s="313" t="s">
        <v>259</v>
      </c>
      <c r="G7" s="313" t="s">
        <v>260</v>
      </c>
    </row>
    <row r="8" spans="1:7" x14ac:dyDescent="0.25">
      <c r="A8" s="313" t="s">
        <v>261</v>
      </c>
      <c r="B8" s="313" t="s">
        <v>261</v>
      </c>
      <c r="C8" s="37"/>
      <c r="D8" s="313" t="s">
        <v>261</v>
      </c>
      <c r="E8" s="313" t="s">
        <v>261</v>
      </c>
      <c r="F8" s="79" t="s">
        <v>261</v>
      </c>
      <c r="G8" s="313" t="s">
        <v>262</v>
      </c>
    </row>
    <row r="9" spans="1:7" x14ac:dyDescent="0.25">
      <c r="A9" s="39"/>
      <c r="B9" s="39"/>
      <c r="C9" s="480" t="s">
        <v>288</v>
      </c>
      <c r="D9" s="480"/>
      <c r="E9" s="480"/>
      <c r="F9" s="39"/>
      <c r="G9" s="39"/>
    </row>
    <row r="10" spans="1:7" x14ac:dyDescent="0.25">
      <c r="A10" s="39"/>
      <c r="B10" s="39"/>
      <c r="C10" s="39"/>
      <c r="D10" s="73"/>
      <c r="E10" s="73"/>
      <c r="F10" s="39"/>
      <c r="G10" s="52"/>
    </row>
    <row r="11" spans="1:7" x14ac:dyDescent="0.25">
      <c r="A11" s="39"/>
      <c r="B11" s="39"/>
      <c r="C11" s="41" t="s">
        <v>289</v>
      </c>
      <c r="D11" s="39"/>
      <c r="E11" s="39"/>
      <c r="F11" s="39"/>
      <c r="G11" s="52"/>
    </row>
    <row r="12" spans="1:7" x14ac:dyDescent="0.25">
      <c r="A12" s="83"/>
      <c r="B12" s="83"/>
      <c r="C12" s="122" t="s">
        <v>290</v>
      </c>
      <c r="D12" s="57"/>
      <c r="E12" s="57"/>
      <c r="F12" s="57"/>
      <c r="G12" s="52"/>
    </row>
    <row r="13" spans="1:7" x14ac:dyDescent="0.25">
      <c r="A13" s="83"/>
      <c r="B13" s="83"/>
      <c r="C13" s="41" t="s">
        <v>276</v>
      </c>
      <c r="D13" s="58"/>
      <c r="E13" s="58"/>
      <c r="F13" s="58"/>
      <c r="G13" s="52"/>
    </row>
    <row r="14" spans="1:7" x14ac:dyDescent="0.25">
      <c r="A14" s="125">
        <v>0.5</v>
      </c>
      <c r="B14" s="125">
        <v>0.5</v>
      </c>
      <c r="C14" s="39" t="s">
        <v>109</v>
      </c>
      <c r="D14" s="474" t="s">
        <v>371</v>
      </c>
      <c r="E14" s="474"/>
      <c r="F14" s="474"/>
      <c r="G14" s="165"/>
    </row>
    <row r="15" spans="1:7" x14ac:dyDescent="0.25">
      <c r="A15" s="125">
        <v>1</v>
      </c>
      <c r="B15" s="125">
        <v>1</v>
      </c>
      <c r="C15" s="43" t="s">
        <v>0</v>
      </c>
      <c r="D15" s="147">
        <f t="shared" ref="D15:D20" si="0">F15/1.2*1</f>
        <v>0.83333333333333337</v>
      </c>
      <c r="E15" s="130">
        <f t="shared" ref="E15:E20" si="1">D15*0.2</f>
        <v>0.16666666666666669</v>
      </c>
      <c r="F15" s="125">
        <v>1</v>
      </c>
      <c r="G15" s="165" t="s">
        <v>529</v>
      </c>
    </row>
    <row r="16" spans="1:7" x14ac:dyDescent="0.25">
      <c r="A16" s="125">
        <v>1.5</v>
      </c>
      <c r="B16" s="125">
        <v>1.5</v>
      </c>
      <c r="C16" s="39" t="s">
        <v>1</v>
      </c>
      <c r="D16" s="147">
        <f t="shared" si="0"/>
        <v>1.4166666666666667</v>
      </c>
      <c r="E16" s="130">
        <f t="shared" si="1"/>
        <v>0.28333333333333338</v>
      </c>
      <c r="F16" s="125">
        <v>1.7</v>
      </c>
      <c r="G16" s="165" t="s">
        <v>529</v>
      </c>
    </row>
    <row r="17" spans="1:7" x14ac:dyDescent="0.25">
      <c r="A17" s="125">
        <v>2.5</v>
      </c>
      <c r="B17" s="125">
        <v>2.5</v>
      </c>
      <c r="C17" s="39" t="s">
        <v>2</v>
      </c>
      <c r="D17" s="147">
        <f t="shared" si="0"/>
        <v>2.2500000000000004</v>
      </c>
      <c r="E17" s="130">
        <f t="shared" si="1"/>
        <v>0.45000000000000012</v>
      </c>
      <c r="F17" s="125">
        <v>2.7</v>
      </c>
      <c r="G17" s="165" t="s">
        <v>529</v>
      </c>
    </row>
    <row r="18" spans="1:7" x14ac:dyDescent="0.25">
      <c r="A18" s="125">
        <v>4.5</v>
      </c>
      <c r="B18" s="125">
        <v>4.5</v>
      </c>
      <c r="C18" s="39" t="s">
        <v>3</v>
      </c>
      <c r="D18" s="147">
        <f t="shared" si="0"/>
        <v>3.916666666666667</v>
      </c>
      <c r="E18" s="130">
        <f t="shared" si="1"/>
        <v>0.78333333333333344</v>
      </c>
      <c r="F18" s="125">
        <v>4.7</v>
      </c>
      <c r="G18" s="165" t="s">
        <v>529</v>
      </c>
    </row>
    <row r="19" spans="1:7" x14ac:dyDescent="0.25">
      <c r="A19" s="125">
        <v>7.5</v>
      </c>
      <c r="B19" s="125">
        <v>7.5</v>
      </c>
      <c r="C19" s="39" t="s">
        <v>4</v>
      </c>
      <c r="D19" s="147">
        <f t="shared" si="0"/>
        <v>6.666666666666667</v>
      </c>
      <c r="E19" s="130">
        <f t="shared" si="1"/>
        <v>1.3333333333333335</v>
      </c>
      <c r="F19" s="125">
        <v>8</v>
      </c>
      <c r="G19" s="165" t="s">
        <v>529</v>
      </c>
    </row>
    <row r="20" spans="1:7" x14ac:dyDescent="0.25">
      <c r="A20" s="83">
        <v>1</v>
      </c>
      <c r="B20" s="83">
        <v>1</v>
      </c>
      <c r="C20" s="73" t="s">
        <v>5</v>
      </c>
      <c r="D20" s="147">
        <f t="shared" si="0"/>
        <v>0.83333333333333337</v>
      </c>
      <c r="E20" s="130">
        <f t="shared" si="1"/>
        <v>0.16666666666666669</v>
      </c>
      <c r="F20" s="125">
        <v>1</v>
      </c>
      <c r="G20" s="165" t="s">
        <v>529</v>
      </c>
    </row>
    <row r="21" spans="1:7" x14ac:dyDescent="0.25">
      <c r="A21" s="83"/>
      <c r="B21" s="83"/>
      <c r="C21" s="39"/>
      <c r="D21" s="125"/>
      <c r="E21" s="125"/>
      <c r="F21" s="125"/>
      <c r="G21" s="124"/>
    </row>
    <row r="22" spans="1:7" x14ac:dyDescent="0.25">
      <c r="A22" s="125"/>
      <c r="B22" s="125"/>
      <c r="C22" s="42" t="s">
        <v>542</v>
      </c>
      <c r="D22" s="125"/>
      <c r="E22" s="125"/>
      <c r="F22" s="125"/>
      <c r="G22" s="124"/>
    </row>
    <row r="23" spans="1:7" x14ac:dyDescent="0.25">
      <c r="A23" s="125"/>
      <c r="B23" s="125"/>
      <c r="C23" s="41" t="s">
        <v>276</v>
      </c>
      <c r="D23" s="125"/>
      <c r="E23" s="125"/>
      <c r="F23" s="125"/>
      <c r="G23" s="124"/>
    </row>
    <row r="24" spans="1:7" x14ac:dyDescent="0.25">
      <c r="A24" s="85">
        <v>1</v>
      </c>
      <c r="B24" s="85">
        <v>1</v>
      </c>
      <c r="C24" s="39" t="s">
        <v>0</v>
      </c>
      <c r="D24" s="147">
        <f t="shared" ref="D24:D28" si="2">F24/1.2*1</f>
        <v>0.83333333333333337</v>
      </c>
      <c r="E24" s="130">
        <f t="shared" ref="E24:E28" si="3">D24*0.2</f>
        <v>0.16666666666666669</v>
      </c>
      <c r="F24" s="125">
        <v>1</v>
      </c>
      <c r="G24" s="165" t="s">
        <v>529</v>
      </c>
    </row>
    <row r="25" spans="1:7" x14ac:dyDescent="0.25">
      <c r="A25" s="85">
        <v>1.5</v>
      </c>
      <c r="B25" s="85">
        <v>1.5</v>
      </c>
      <c r="C25" s="39" t="s">
        <v>1</v>
      </c>
      <c r="D25" s="147">
        <f t="shared" si="2"/>
        <v>1.4166666666666667</v>
      </c>
      <c r="E25" s="130">
        <f t="shared" si="3"/>
        <v>0.28333333333333338</v>
      </c>
      <c r="F25" s="125">
        <v>1.7</v>
      </c>
      <c r="G25" s="165" t="s">
        <v>529</v>
      </c>
    </row>
    <row r="26" spans="1:7" x14ac:dyDescent="0.25">
      <c r="A26" s="85">
        <v>2</v>
      </c>
      <c r="B26" s="84">
        <v>2</v>
      </c>
      <c r="C26" s="39" t="s">
        <v>6</v>
      </c>
      <c r="D26" s="147">
        <f t="shared" si="2"/>
        <v>1.8333333333333335</v>
      </c>
      <c r="E26" s="130">
        <f t="shared" si="3"/>
        <v>0.3666666666666667</v>
      </c>
      <c r="F26" s="125">
        <v>2.2000000000000002</v>
      </c>
      <c r="G26" s="165" t="s">
        <v>529</v>
      </c>
    </row>
    <row r="27" spans="1:7" x14ac:dyDescent="0.25">
      <c r="A27" s="84">
        <v>3</v>
      </c>
      <c r="B27" s="85">
        <v>3</v>
      </c>
      <c r="C27" s="39" t="s">
        <v>7</v>
      </c>
      <c r="D27" s="147">
        <f t="shared" si="2"/>
        <v>2.666666666666667</v>
      </c>
      <c r="E27" s="130">
        <f t="shared" si="3"/>
        <v>0.53333333333333344</v>
      </c>
      <c r="F27" s="125">
        <v>3.2</v>
      </c>
      <c r="G27" s="165" t="s">
        <v>529</v>
      </c>
    </row>
    <row r="28" spans="1:7" ht="16.5" customHeight="1" x14ac:dyDescent="0.25">
      <c r="A28" s="85">
        <v>3.5</v>
      </c>
      <c r="B28" s="85">
        <v>3.5</v>
      </c>
      <c r="C28" s="43" t="s">
        <v>8</v>
      </c>
      <c r="D28" s="147">
        <f t="shared" si="2"/>
        <v>3.0833333333333335</v>
      </c>
      <c r="E28" s="130">
        <f t="shared" si="3"/>
        <v>0.6166666666666667</v>
      </c>
      <c r="F28" s="125">
        <v>3.7</v>
      </c>
      <c r="G28" s="165" t="s">
        <v>529</v>
      </c>
    </row>
    <row r="29" spans="1:7" ht="16.5" customHeight="1" x14ac:dyDescent="0.25">
      <c r="A29" s="85"/>
      <c r="B29" s="85"/>
      <c r="C29" s="43"/>
      <c r="D29" s="125"/>
      <c r="E29" s="125"/>
      <c r="F29" s="125"/>
      <c r="G29" s="125"/>
    </row>
    <row r="30" spans="1:7" ht="16.5" customHeight="1" x14ac:dyDescent="0.25">
      <c r="A30" s="85"/>
      <c r="B30" s="85"/>
      <c r="C30" s="42" t="s">
        <v>592</v>
      </c>
      <c r="D30" s="125"/>
      <c r="E30" s="125"/>
      <c r="F30" s="125"/>
      <c r="G30" s="125"/>
    </row>
    <row r="31" spans="1:7" ht="16.5" customHeight="1" x14ac:dyDescent="0.25">
      <c r="A31" s="85"/>
      <c r="B31" s="85"/>
      <c r="C31" s="41" t="s">
        <v>276</v>
      </c>
      <c r="D31" s="125"/>
      <c r="E31" s="125"/>
      <c r="F31" s="125"/>
      <c r="G31" s="125"/>
    </row>
    <row r="32" spans="1:7" ht="16.5" customHeight="1" x14ac:dyDescent="0.25">
      <c r="A32" s="85" t="s">
        <v>555</v>
      </c>
      <c r="B32" s="85" t="s">
        <v>729</v>
      </c>
      <c r="C32" s="43" t="s">
        <v>558</v>
      </c>
      <c r="D32" s="147">
        <f t="shared" ref="D32:D33" si="4">F32/1.2*1</f>
        <v>2.5</v>
      </c>
      <c r="E32" s="130">
        <f t="shared" ref="E32:E33" si="5">D32*0.2</f>
        <v>0.5</v>
      </c>
      <c r="F32" s="125">
        <v>3</v>
      </c>
      <c r="G32" s="165" t="s">
        <v>529</v>
      </c>
    </row>
    <row r="33" spans="1:7" ht="16.5" customHeight="1" x14ac:dyDescent="0.25">
      <c r="A33" s="85" t="s">
        <v>555</v>
      </c>
      <c r="B33" s="85" t="s">
        <v>729</v>
      </c>
      <c r="C33" s="43" t="s">
        <v>6</v>
      </c>
      <c r="D33" s="147">
        <f t="shared" si="4"/>
        <v>3.3333333333333335</v>
      </c>
      <c r="E33" s="130">
        <f t="shared" si="5"/>
        <v>0.66666666666666674</v>
      </c>
      <c r="F33" s="125">
        <v>4</v>
      </c>
      <c r="G33" s="165" t="s">
        <v>529</v>
      </c>
    </row>
    <row r="34" spans="1:7" ht="16.5" customHeight="1" x14ac:dyDescent="0.25">
      <c r="A34" s="85" t="s">
        <v>555</v>
      </c>
      <c r="B34" s="85" t="s">
        <v>729</v>
      </c>
      <c r="C34" s="43" t="s">
        <v>7</v>
      </c>
      <c r="D34" s="147">
        <f>F34/1.2*1</f>
        <v>4.166666666666667</v>
      </c>
      <c r="E34" s="130">
        <f>D34*0.2</f>
        <v>0.83333333333333348</v>
      </c>
      <c r="F34" s="125">
        <v>5</v>
      </c>
      <c r="G34" s="203" t="s">
        <v>529</v>
      </c>
    </row>
    <row r="35" spans="1:7" ht="16.5" customHeight="1" x14ac:dyDescent="0.25">
      <c r="A35" s="85" t="s">
        <v>555</v>
      </c>
      <c r="B35" s="85" t="s">
        <v>729</v>
      </c>
      <c r="C35" s="43" t="s">
        <v>593</v>
      </c>
      <c r="D35" s="147">
        <f>F35/1.2*1</f>
        <v>5</v>
      </c>
      <c r="E35" s="130">
        <f>D35*0.2</f>
        <v>1</v>
      </c>
      <c r="F35" s="125">
        <v>6</v>
      </c>
      <c r="G35" s="165" t="s">
        <v>529</v>
      </c>
    </row>
    <row r="36" spans="1:7" ht="16.5" customHeight="1" x14ac:dyDescent="0.25">
      <c r="A36" s="85"/>
      <c r="B36" s="85"/>
      <c r="C36" s="43"/>
      <c r="D36" s="125"/>
      <c r="E36" s="125"/>
      <c r="F36" s="125"/>
      <c r="G36" s="125"/>
    </row>
    <row r="37" spans="1:7" x14ac:dyDescent="0.25">
      <c r="A37" s="51"/>
      <c r="B37" s="51"/>
      <c r="C37" s="34" t="s">
        <v>543</v>
      </c>
      <c r="D37" s="48"/>
      <c r="E37" s="48"/>
      <c r="F37" s="48"/>
      <c r="G37" s="48"/>
    </row>
    <row r="38" spans="1:7" x14ac:dyDescent="0.25">
      <c r="A38" s="51"/>
      <c r="B38" s="51"/>
      <c r="C38" s="41" t="s">
        <v>276</v>
      </c>
      <c r="D38" s="48"/>
      <c r="E38" s="48"/>
      <c r="F38" s="48"/>
      <c r="G38" s="48"/>
    </row>
    <row r="39" spans="1:7" x14ac:dyDescent="0.25">
      <c r="A39" s="133">
        <v>0.5</v>
      </c>
      <c r="B39" s="133">
        <v>0.5</v>
      </c>
      <c r="C39" s="39" t="s">
        <v>109</v>
      </c>
      <c r="D39" s="147">
        <f t="shared" ref="D39:D44" si="6">F39/1.2*1</f>
        <v>0.41666666666666669</v>
      </c>
      <c r="E39" s="130">
        <f t="shared" ref="E39:E44" si="7">D39*0.2</f>
        <v>8.3333333333333343E-2</v>
      </c>
      <c r="F39" s="125">
        <v>0.5</v>
      </c>
      <c r="G39" s="165" t="s">
        <v>529</v>
      </c>
    </row>
    <row r="40" spans="1:7" x14ac:dyDescent="0.25">
      <c r="A40" s="133">
        <v>1</v>
      </c>
      <c r="B40" s="133">
        <v>1</v>
      </c>
      <c r="C40" s="39" t="s">
        <v>0</v>
      </c>
      <c r="D40" s="147">
        <f t="shared" si="6"/>
        <v>0.83333333333333337</v>
      </c>
      <c r="E40" s="130">
        <f t="shared" si="7"/>
        <v>0.16666666666666669</v>
      </c>
      <c r="F40" s="125">
        <v>1</v>
      </c>
      <c r="G40" s="165" t="s">
        <v>529</v>
      </c>
    </row>
    <row r="41" spans="1:7" x14ac:dyDescent="0.25">
      <c r="A41" s="133">
        <v>1.5</v>
      </c>
      <c r="B41" s="133">
        <v>1.5</v>
      </c>
      <c r="C41" s="39" t="s">
        <v>1</v>
      </c>
      <c r="D41" s="147">
        <f t="shared" si="6"/>
        <v>1.4166666666666667</v>
      </c>
      <c r="E41" s="130">
        <f t="shared" si="7"/>
        <v>0.28333333333333338</v>
      </c>
      <c r="F41" s="125">
        <v>1.7</v>
      </c>
      <c r="G41" s="165" t="s">
        <v>529</v>
      </c>
    </row>
    <row r="42" spans="1:7" x14ac:dyDescent="0.25">
      <c r="A42" s="133">
        <v>2</v>
      </c>
      <c r="B42" s="136">
        <v>2</v>
      </c>
      <c r="C42" s="39" t="s">
        <v>6</v>
      </c>
      <c r="D42" s="147">
        <f t="shared" si="6"/>
        <v>1.8333333333333335</v>
      </c>
      <c r="E42" s="130">
        <f t="shared" si="7"/>
        <v>0.3666666666666667</v>
      </c>
      <c r="F42" s="125">
        <v>2.2000000000000002</v>
      </c>
      <c r="G42" s="165" t="s">
        <v>529</v>
      </c>
    </row>
    <row r="43" spans="1:7" x14ac:dyDescent="0.25">
      <c r="A43" s="136">
        <v>3</v>
      </c>
      <c r="B43" s="133">
        <v>3</v>
      </c>
      <c r="C43" s="39" t="s">
        <v>7</v>
      </c>
      <c r="D43" s="147">
        <f t="shared" si="6"/>
        <v>2.666666666666667</v>
      </c>
      <c r="E43" s="130">
        <f t="shared" si="7"/>
        <v>0.53333333333333344</v>
      </c>
      <c r="F43" s="125">
        <v>3.2</v>
      </c>
      <c r="G43" s="165" t="s">
        <v>529</v>
      </c>
    </row>
    <row r="44" spans="1:7" x14ac:dyDescent="0.25">
      <c r="A44" s="133">
        <v>3.5</v>
      </c>
      <c r="B44" s="133">
        <v>3.5</v>
      </c>
      <c r="C44" s="43" t="s">
        <v>8</v>
      </c>
      <c r="D44" s="147">
        <f t="shared" si="6"/>
        <v>3.0833333333333335</v>
      </c>
      <c r="E44" s="130">
        <f t="shared" si="7"/>
        <v>0.6166666666666667</v>
      </c>
      <c r="F44" s="125">
        <v>3.7</v>
      </c>
      <c r="G44" s="165" t="s">
        <v>529</v>
      </c>
    </row>
    <row r="45" spans="1:7" x14ac:dyDescent="0.25">
      <c r="A45" s="51"/>
      <c r="B45" s="51"/>
      <c r="C45" s="43"/>
      <c r="D45" s="48"/>
      <c r="E45" s="48"/>
      <c r="F45" s="48"/>
      <c r="G45" s="67"/>
    </row>
    <row r="46" spans="1:7" x14ac:dyDescent="0.25">
      <c r="A46" s="58"/>
      <c r="B46" s="58"/>
      <c r="C46" s="42" t="s">
        <v>291</v>
      </c>
      <c r="D46" s="39"/>
      <c r="E46" s="39"/>
      <c r="F46" s="39"/>
      <c r="G46" s="39"/>
    </row>
    <row r="47" spans="1:7" ht="32.25" customHeight="1" x14ac:dyDescent="0.25">
      <c r="A47" s="58"/>
      <c r="B47" s="58"/>
      <c r="C47" s="423" t="s">
        <v>292</v>
      </c>
      <c r="D47" s="423"/>
      <c r="E47" s="423"/>
      <c r="F47" s="423"/>
      <c r="G47" s="39"/>
    </row>
    <row r="48" spans="1:7" ht="12.6" customHeight="1" x14ac:dyDescent="0.25">
      <c r="A48" s="58"/>
      <c r="B48" s="58"/>
      <c r="C48" s="43"/>
      <c r="D48" s="39"/>
      <c r="E48" s="39"/>
      <c r="F48" s="39"/>
      <c r="G48" s="39"/>
    </row>
    <row r="49" spans="1:7" x14ac:dyDescent="0.25">
      <c r="A49" s="58"/>
      <c r="B49" s="58"/>
      <c r="C49" s="41" t="s">
        <v>293</v>
      </c>
      <c r="D49" s="39"/>
      <c r="E49" s="39"/>
      <c r="F49" s="39"/>
      <c r="G49" s="39"/>
    </row>
    <row r="50" spans="1:7" x14ac:dyDescent="0.25">
      <c r="A50" s="59"/>
      <c r="B50" s="59"/>
      <c r="C50" s="41" t="s">
        <v>276</v>
      </c>
      <c r="D50" s="39"/>
      <c r="E50" s="39"/>
      <c r="F50" s="39"/>
      <c r="G50" s="39"/>
    </row>
    <row r="51" spans="1:7" x14ac:dyDescent="0.25">
      <c r="A51" s="77">
        <v>90</v>
      </c>
      <c r="B51" s="77">
        <v>90</v>
      </c>
      <c r="C51" s="39" t="s">
        <v>11</v>
      </c>
      <c r="D51" s="147">
        <f t="shared" ref="D51:D53" si="8">F51/1.2*1</f>
        <v>79.166666666666671</v>
      </c>
      <c r="E51" s="130">
        <f t="shared" ref="E51:E53" si="9">D51*0.2</f>
        <v>15.833333333333336</v>
      </c>
      <c r="F51" s="77">
        <v>95</v>
      </c>
      <c r="G51" s="165" t="s">
        <v>529</v>
      </c>
    </row>
    <row r="52" spans="1:7" x14ac:dyDescent="0.25">
      <c r="A52" s="77">
        <v>200</v>
      </c>
      <c r="B52" s="77">
        <v>200</v>
      </c>
      <c r="C52" s="39" t="s">
        <v>12</v>
      </c>
      <c r="D52" s="147">
        <f t="shared" si="8"/>
        <v>185.41666666666669</v>
      </c>
      <c r="E52" s="130">
        <f t="shared" si="9"/>
        <v>37.083333333333336</v>
      </c>
      <c r="F52" s="77">
        <v>222.5</v>
      </c>
      <c r="G52" s="165" t="s">
        <v>529</v>
      </c>
    </row>
    <row r="53" spans="1:7" x14ac:dyDescent="0.25">
      <c r="A53" s="77">
        <v>740</v>
      </c>
      <c r="B53" s="77">
        <v>740</v>
      </c>
      <c r="C53" s="40" t="s">
        <v>13</v>
      </c>
      <c r="D53" s="147">
        <f t="shared" si="8"/>
        <v>650</v>
      </c>
      <c r="E53" s="130">
        <f t="shared" si="9"/>
        <v>130</v>
      </c>
      <c r="F53" s="77">
        <v>780</v>
      </c>
      <c r="G53" s="165" t="s">
        <v>529</v>
      </c>
    </row>
    <row r="54" spans="1:7" x14ac:dyDescent="0.25">
      <c r="A54" s="77"/>
      <c r="B54" s="77"/>
      <c r="C54" s="58"/>
      <c r="D54" s="92"/>
      <c r="E54" s="92"/>
      <c r="F54" s="92"/>
      <c r="G54" s="67"/>
    </row>
    <row r="55" spans="1:7" x14ac:dyDescent="0.25">
      <c r="A55" s="77"/>
      <c r="B55" s="77"/>
      <c r="C55" s="41" t="s">
        <v>294</v>
      </c>
      <c r="D55" s="92"/>
      <c r="E55" s="92"/>
      <c r="F55" s="92"/>
      <c r="G55" s="67"/>
    </row>
    <row r="56" spans="1:7" x14ac:dyDescent="0.25">
      <c r="A56" s="77"/>
      <c r="B56" s="77"/>
      <c r="C56" s="41" t="s">
        <v>276</v>
      </c>
      <c r="D56" s="92"/>
      <c r="E56" s="92"/>
      <c r="F56" s="92"/>
      <c r="G56" s="67"/>
    </row>
    <row r="57" spans="1:7" x14ac:dyDescent="0.25">
      <c r="A57" s="77">
        <v>60</v>
      </c>
      <c r="B57" s="77">
        <v>60</v>
      </c>
      <c r="C57" s="58" t="s">
        <v>11</v>
      </c>
      <c r="D57" s="147">
        <f t="shared" ref="D57:D60" si="10">F57/1.2*1</f>
        <v>51.666666666666671</v>
      </c>
      <c r="E57" s="130">
        <f t="shared" ref="E57:E60" si="11">D57*0.2</f>
        <v>10.333333333333336</v>
      </c>
      <c r="F57" s="77">
        <v>62</v>
      </c>
      <c r="G57" s="165" t="s">
        <v>529</v>
      </c>
    </row>
    <row r="58" spans="1:7" x14ac:dyDescent="0.25">
      <c r="A58" s="77">
        <v>130</v>
      </c>
      <c r="B58" s="77">
        <v>130</v>
      </c>
      <c r="C58" s="58" t="s">
        <v>12</v>
      </c>
      <c r="D58" s="147">
        <f t="shared" si="10"/>
        <v>112.5</v>
      </c>
      <c r="E58" s="130">
        <f t="shared" si="11"/>
        <v>22.5</v>
      </c>
      <c r="F58" s="77">
        <v>135</v>
      </c>
      <c r="G58" s="165" t="s">
        <v>529</v>
      </c>
    </row>
    <row r="59" spans="1:7" x14ac:dyDescent="0.25">
      <c r="A59" s="77">
        <v>370</v>
      </c>
      <c r="B59" s="77">
        <v>370</v>
      </c>
      <c r="C59" s="58" t="s">
        <v>14</v>
      </c>
      <c r="D59" s="147">
        <f t="shared" si="10"/>
        <v>333.33333333333337</v>
      </c>
      <c r="E59" s="130">
        <f t="shared" si="11"/>
        <v>66.666666666666671</v>
      </c>
      <c r="F59" s="77">
        <v>400</v>
      </c>
      <c r="G59" s="165" t="s">
        <v>529</v>
      </c>
    </row>
    <row r="60" spans="1:7" x14ac:dyDescent="0.25">
      <c r="A60" s="77">
        <v>470</v>
      </c>
      <c r="B60" s="77">
        <v>470</v>
      </c>
      <c r="C60" s="58" t="s">
        <v>13</v>
      </c>
      <c r="D60" s="147">
        <f t="shared" si="10"/>
        <v>412.5</v>
      </c>
      <c r="E60" s="130">
        <f t="shared" si="11"/>
        <v>82.5</v>
      </c>
      <c r="F60" s="77">
        <v>495</v>
      </c>
      <c r="G60" s="165" t="s">
        <v>529</v>
      </c>
    </row>
    <row r="61" spans="1:7" x14ac:dyDescent="0.25">
      <c r="A61" s="77"/>
      <c r="B61" s="77"/>
      <c r="C61" s="58"/>
      <c r="D61" s="86"/>
      <c r="E61" s="86"/>
      <c r="F61" s="86"/>
      <c r="G61" s="39"/>
    </row>
    <row r="62" spans="1:7" x14ac:dyDescent="0.25">
      <c r="A62" s="313" t="s">
        <v>254</v>
      </c>
      <c r="B62" s="313" t="s">
        <v>255</v>
      </c>
      <c r="C62" s="354"/>
      <c r="D62" s="415" t="s">
        <v>596</v>
      </c>
      <c r="E62" s="442"/>
      <c r="F62" s="442"/>
      <c r="G62" s="63"/>
    </row>
    <row r="63" spans="1:7" x14ac:dyDescent="0.25">
      <c r="A63" s="313" t="s">
        <v>256</v>
      </c>
      <c r="B63" s="313" t="s">
        <v>595</v>
      </c>
      <c r="C63" s="354"/>
      <c r="D63" s="313" t="s">
        <v>257</v>
      </c>
      <c r="E63" s="313" t="s">
        <v>258</v>
      </c>
      <c r="F63" s="313" t="s">
        <v>259</v>
      </c>
      <c r="G63" s="313" t="s">
        <v>260</v>
      </c>
    </row>
    <row r="64" spans="1:7" x14ac:dyDescent="0.25">
      <c r="A64" s="313" t="s">
        <v>261</v>
      </c>
      <c r="B64" s="313" t="s">
        <v>261</v>
      </c>
      <c r="C64" s="37"/>
      <c r="D64" s="313" t="s">
        <v>261</v>
      </c>
      <c r="E64" s="313" t="s">
        <v>261</v>
      </c>
      <c r="F64" s="79" t="s">
        <v>261</v>
      </c>
      <c r="G64" s="313" t="s">
        <v>262</v>
      </c>
    </row>
    <row r="65" spans="1:10" x14ac:dyDescent="0.25">
      <c r="A65" s="137"/>
      <c r="B65" s="137"/>
      <c r="C65" s="41" t="s">
        <v>15</v>
      </c>
      <c r="D65" s="54"/>
      <c r="E65" s="54"/>
      <c r="F65" s="54"/>
      <c r="G65" s="54"/>
    </row>
    <row r="66" spans="1:10" x14ac:dyDescent="0.25">
      <c r="A66" s="137"/>
      <c r="B66" s="137"/>
      <c r="C66" s="41" t="s">
        <v>16</v>
      </c>
      <c r="D66" s="89"/>
      <c r="E66" s="89"/>
      <c r="F66" s="89"/>
      <c r="G66" s="54"/>
    </row>
    <row r="67" spans="1:10" x14ac:dyDescent="0.25">
      <c r="A67" s="77">
        <v>220</v>
      </c>
      <c r="B67" s="77">
        <v>220</v>
      </c>
      <c r="C67" s="108" t="s">
        <v>295</v>
      </c>
      <c r="D67" s="147">
        <f t="shared" ref="D67:D72" si="12">F67/1.2*1</f>
        <v>195.83333333333334</v>
      </c>
      <c r="E67" s="130">
        <f t="shared" ref="E67:E72" si="13">D67*0.2</f>
        <v>39.166666666666671</v>
      </c>
      <c r="F67" s="77">
        <v>235</v>
      </c>
      <c r="G67" s="165" t="s">
        <v>529</v>
      </c>
    </row>
    <row r="68" spans="1:10" x14ac:dyDescent="0.25">
      <c r="A68" s="77">
        <v>840</v>
      </c>
      <c r="B68" s="77">
        <v>840</v>
      </c>
      <c r="C68" s="108" t="s">
        <v>296</v>
      </c>
      <c r="D68" s="147">
        <f t="shared" si="12"/>
        <v>758.33333333333337</v>
      </c>
      <c r="E68" s="130">
        <f t="shared" si="13"/>
        <v>151.66666666666669</v>
      </c>
      <c r="F68" s="77">
        <v>910</v>
      </c>
      <c r="G68" s="165" t="s">
        <v>529</v>
      </c>
    </row>
    <row r="69" spans="1:10" x14ac:dyDescent="0.25">
      <c r="A69" s="77"/>
      <c r="B69" s="77"/>
      <c r="C69" s="71" t="s">
        <v>18</v>
      </c>
      <c r="D69" s="147"/>
      <c r="E69" s="130"/>
      <c r="F69" s="107"/>
      <c r="G69" s="67"/>
    </row>
    <row r="70" spans="1:10" x14ac:dyDescent="0.25">
      <c r="A70" s="77">
        <v>680</v>
      </c>
      <c r="B70" s="77">
        <v>680</v>
      </c>
      <c r="C70" s="67" t="s">
        <v>17</v>
      </c>
      <c r="D70" s="147">
        <f t="shared" si="12"/>
        <v>616.66666666666674</v>
      </c>
      <c r="E70" s="130">
        <f t="shared" si="13"/>
        <v>123.33333333333336</v>
      </c>
      <c r="F70" s="77">
        <v>740</v>
      </c>
      <c r="G70" s="165" t="s">
        <v>529</v>
      </c>
    </row>
    <row r="71" spans="1:10" x14ac:dyDescent="0.25">
      <c r="A71" s="68"/>
      <c r="B71" s="68"/>
      <c r="C71" s="112" t="s">
        <v>19</v>
      </c>
      <c r="D71" s="147"/>
      <c r="E71" s="130"/>
      <c r="F71" s="107"/>
      <c r="G71" s="67"/>
    </row>
    <row r="72" spans="1:10" x14ac:dyDescent="0.25">
      <c r="A72" s="77">
        <v>580</v>
      </c>
      <c r="B72" s="77">
        <v>580</v>
      </c>
      <c r="C72" s="67" t="s">
        <v>296</v>
      </c>
      <c r="D72" s="147">
        <f t="shared" si="12"/>
        <v>508.33333333333337</v>
      </c>
      <c r="E72" s="130">
        <f t="shared" si="13"/>
        <v>101.66666666666669</v>
      </c>
      <c r="F72" s="77">
        <v>610</v>
      </c>
      <c r="G72" s="165" t="s">
        <v>529</v>
      </c>
    </row>
    <row r="73" spans="1:10" x14ac:dyDescent="0.25">
      <c r="A73" s="197"/>
      <c r="B73" s="197"/>
      <c r="C73" s="71" t="s">
        <v>590</v>
      </c>
      <c r="D73" s="147"/>
      <c r="E73" s="130"/>
      <c r="F73" s="197"/>
      <c r="G73" s="198"/>
    </row>
    <row r="74" spans="1:10" x14ac:dyDescent="0.25">
      <c r="A74" s="107"/>
      <c r="B74" s="315">
        <v>200</v>
      </c>
      <c r="C74" s="106" t="s">
        <v>296</v>
      </c>
      <c r="D74" s="147">
        <f t="shared" ref="D74" si="14">F74/1.2*1</f>
        <v>166.66666666666669</v>
      </c>
      <c r="E74" s="130">
        <f t="shared" ref="E74" si="15">D74*0.2</f>
        <v>33.333333333333336</v>
      </c>
      <c r="F74" s="197">
        <v>200</v>
      </c>
      <c r="G74" s="198" t="s">
        <v>529</v>
      </c>
      <c r="I74" s="25" t="s">
        <v>785</v>
      </c>
      <c r="J74" s="25" t="s">
        <v>780</v>
      </c>
    </row>
    <row r="75" spans="1:10" x14ac:dyDescent="0.25">
      <c r="A75" s="68"/>
      <c r="B75" s="68"/>
      <c r="C75" s="112" t="s">
        <v>591</v>
      </c>
      <c r="D75" s="147"/>
      <c r="E75" s="130"/>
      <c r="F75" s="199"/>
      <c r="G75" s="200"/>
    </row>
    <row r="76" spans="1:10" x14ac:dyDescent="0.25">
      <c r="A76" s="199">
        <v>220</v>
      </c>
      <c r="B76" s="199">
        <v>220</v>
      </c>
      <c r="C76" s="108" t="s">
        <v>295</v>
      </c>
      <c r="D76" s="147">
        <f>F76/1.2</f>
        <v>200</v>
      </c>
      <c r="E76" s="130">
        <f>D76*20%</f>
        <v>40</v>
      </c>
      <c r="F76" s="199">
        <v>240</v>
      </c>
      <c r="G76" s="200" t="s">
        <v>529</v>
      </c>
    </row>
    <row r="77" spans="1:10" x14ac:dyDescent="0.25">
      <c r="A77" s="199">
        <v>800</v>
      </c>
      <c r="B77" s="199">
        <v>800</v>
      </c>
      <c r="C77" s="108" t="s">
        <v>296</v>
      </c>
      <c r="D77" s="147">
        <f>F77/1.2</f>
        <v>725</v>
      </c>
      <c r="E77" s="130">
        <f>D77*20%</f>
        <v>145</v>
      </c>
      <c r="F77" s="199">
        <v>870</v>
      </c>
      <c r="G77" s="200" t="s">
        <v>529</v>
      </c>
    </row>
    <row r="78" spans="1:10" x14ac:dyDescent="0.25">
      <c r="A78" s="68"/>
      <c r="B78" s="68"/>
      <c r="C78" s="106"/>
      <c r="D78" s="147"/>
      <c r="E78" s="130"/>
      <c r="F78" s="199"/>
      <c r="G78" s="200"/>
    </row>
    <row r="79" spans="1:10" ht="30.6" customHeight="1" x14ac:dyDescent="0.25">
      <c r="A79" s="77"/>
      <c r="B79" s="77"/>
      <c r="C79" s="488" t="s">
        <v>20</v>
      </c>
      <c r="D79" s="488"/>
      <c r="E79" s="488"/>
      <c r="F79" s="488"/>
      <c r="G79" s="67"/>
    </row>
    <row r="80" spans="1:10" x14ac:dyDescent="0.25">
      <c r="A80" s="77"/>
      <c r="B80" s="77"/>
      <c r="C80" s="67"/>
      <c r="D80" s="67"/>
      <c r="E80" s="67"/>
      <c r="F80" s="67"/>
      <c r="G80" s="67"/>
    </row>
    <row r="81" spans="1:7" x14ac:dyDescent="0.25">
      <c r="A81" s="77"/>
      <c r="B81" s="77"/>
      <c r="C81" s="112" t="s">
        <v>297</v>
      </c>
      <c r="D81" s="92"/>
      <c r="E81" s="92"/>
      <c r="F81" s="92"/>
      <c r="G81" s="67"/>
    </row>
    <row r="82" spans="1:7" x14ac:dyDescent="0.25">
      <c r="A82" s="77">
        <v>20.5</v>
      </c>
      <c r="B82" s="77">
        <v>22</v>
      </c>
      <c r="C82" s="67" t="s">
        <v>9</v>
      </c>
      <c r="D82" s="147">
        <f t="shared" ref="D82:D84" si="16">F82/1.2*1</f>
        <v>19.166666666666668</v>
      </c>
      <c r="E82" s="130">
        <f t="shared" ref="E82:E84" si="17">D82*0.2</f>
        <v>3.8333333333333339</v>
      </c>
      <c r="F82" s="77">
        <v>23</v>
      </c>
      <c r="G82" s="165" t="s">
        <v>529</v>
      </c>
    </row>
    <row r="83" spans="1:7" x14ac:dyDescent="0.25">
      <c r="A83" s="77">
        <v>23.5</v>
      </c>
      <c r="B83" s="77">
        <v>25</v>
      </c>
      <c r="C83" s="106" t="s">
        <v>10</v>
      </c>
      <c r="D83" s="147">
        <f t="shared" si="16"/>
        <v>23.333333333333336</v>
      </c>
      <c r="E83" s="130">
        <f t="shared" si="17"/>
        <v>4.666666666666667</v>
      </c>
      <c r="F83" s="77">
        <v>28</v>
      </c>
      <c r="G83" s="165" t="s">
        <v>529</v>
      </c>
    </row>
    <row r="84" spans="1:7" x14ac:dyDescent="0.25">
      <c r="A84" s="77">
        <v>5</v>
      </c>
      <c r="B84" s="77">
        <v>5</v>
      </c>
      <c r="C84" s="67" t="s">
        <v>87</v>
      </c>
      <c r="D84" s="147">
        <f t="shared" si="16"/>
        <v>6.666666666666667</v>
      </c>
      <c r="E84" s="130">
        <f t="shared" si="17"/>
        <v>1.3333333333333335</v>
      </c>
      <c r="F84" s="77">
        <v>8</v>
      </c>
      <c r="G84" s="165" t="s">
        <v>529</v>
      </c>
    </row>
    <row r="85" spans="1:7" x14ac:dyDescent="0.25">
      <c r="A85" s="77"/>
      <c r="B85" s="77"/>
      <c r="C85" s="43"/>
      <c r="D85" s="86"/>
      <c r="E85" s="86"/>
      <c r="F85" s="86"/>
      <c r="G85" s="39"/>
    </row>
    <row r="86" spans="1:7" x14ac:dyDescent="0.25">
      <c r="A86" s="39"/>
      <c r="B86" s="39"/>
      <c r="C86" s="39"/>
      <c r="D86" s="39"/>
      <c r="E86" s="39"/>
      <c r="F86" s="39"/>
      <c r="G86" s="39"/>
    </row>
    <row r="87" spans="1:7" x14ac:dyDescent="0.25">
      <c r="A87" s="39"/>
      <c r="B87" s="39"/>
      <c r="C87" s="39"/>
      <c r="D87" s="39"/>
      <c r="E87" s="39"/>
      <c r="F87" s="39"/>
      <c r="G87" s="39"/>
    </row>
    <row r="88" spans="1:7" x14ac:dyDescent="0.25">
      <c r="A88" s="39"/>
      <c r="B88" s="39"/>
      <c r="C88" s="39"/>
      <c r="D88" s="39"/>
      <c r="E88" s="39"/>
      <c r="F88" s="39"/>
      <c r="G88" s="39"/>
    </row>
    <row r="89" spans="1:7" x14ac:dyDescent="0.25">
      <c r="A89" s="39"/>
      <c r="B89" s="39"/>
      <c r="C89" s="39"/>
      <c r="D89" s="39"/>
      <c r="E89" s="39"/>
      <c r="F89" s="39"/>
      <c r="G89" s="39"/>
    </row>
    <row r="90" spans="1:7" x14ac:dyDescent="0.25">
      <c r="A90" s="39"/>
      <c r="B90" s="39"/>
      <c r="C90" s="39"/>
      <c r="D90" s="39"/>
      <c r="E90" s="39"/>
      <c r="F90" s="39"/>
      <c r="G90" s="39"/>
    </row>
    <row r="91" spans="1:7" x14ac:dyDescent="0.25">
      <c r="A91" s="39"/>
      <c r="B91" s="39"/>
      <c r="C91" s="39"/>
      <c r="D91" s="39"/>
      <c r="E91" s="39"/>
      <c r="F91" s="39"/>
      <c r="G91" s="39"/>
    </row>
    <row r="92" spans="1:7" x14ac:dyDescent="0.25">
      <c r="A92" s="39"/>
      <c r="B92" s="39"/>
      <c r="C92" s="39"/>
      <c r="D92" s="39"/>
      <c r="E92" s="39"/>
      <c r="F92" s="39"/>
      <c r="G92" s="39"/>
    </row>
    <row r="93" spans="1:7" x14ac:dyDescent="0.25">
      <c r="A93" s="39"/>
      <c r="B93" s="39"/>
      <c r="C93" s="39"/>
      <c r="D93" s="39"/>
      <c r="E93" s="39"/>
      <c r="F93" s="39"/>
      <c r="G93" s="39"/>
    </row>
    <row r="94" spans="1:7" x14ac:dyDescent="0.25">
      <c r="A94" s="39"/>
      <c r="B94" s="39"/>
      <c r="C94" s="39"/>
      <c r="D94" s="39"/>
      <c r="E94" s="39"/>
      <c r="F94" s="39"/>
      <c r="G94" s="39"/>
    </row>
    <row r="95" spans="1:7" x14ac:dyDescent="0.25">
      <c r="A95" s="39"/>
      <c r="B95" s="39"/>
      <c r="C95" s="39"/>
      <c r="D95" s="39"/>
      <c r="E95" s="39"/>
      <c r="F95" s="39"/>
      <c r="G95" s="39"/>
    </row>
    <row r="96" spans="1:7" x14ac:dyDescent="0.25">
      <c r="A96" s="39"/>
      <c r="B96" s="39"/>
      <c r="C96" s="39"/>
      <c r="D96" s="39"/>
      <c r="E96" s="39"/>
      <c r="F96" s="39"/>
      <c r="G96" s="39"/>
    </row>
    <row r="97" spans="1:4" x14ac:dyDescent="0.25">
      <c r="A97" s="1"/>
      <c r="B97" s="1"/>
      <c r="C97" s="1"/>
      <c r="D97" s="1"/>
    </row>
    <row r="98" spans="1:4" x14ac:dyDescent="0.25">
      <c r="A98" s="1"/>
      <c r="B98" s="1"/>
      <c r="C98" s="1"/>
      <c r="D98" s="1"/>
    </row>
    <row r="99" spans="1:4" x14ac:dyDescent="0.25">
      <c r="A99" s="1"/>
      <c r="B99" s="1"/>
      <c r="C99" s="1"/>
      <c r="D99" s="1"/>
    </row>
  </sheetData>
  <mergeCells count="8">
    <mergeCell ref="C79:F79"/>
    <mergeCell ref="A1:G2"/>
    <mergeCell ref="A4:G4"/>
    <mergeCell ref="D6:F6"/>
    <mergeCell ref="C9:E9"/>
    <mergeCell ref="D62:F62"/>
    <mergeCell ref="D14:F14"/>
    <mergeCell ref="C47:F47"/>
  </mergeCells>
  <pageMargins left="0.43307086614173229" right="0.78740157480314965" top="0.74803149606299213" bottom="0.74803149606299213" header="0.31496062992125984" footer="0.31496062992125984"/>
  <pageSetup paperSize="9" scale="68" fitToHeight="0" orientation="portrait" r:id="rId1"/>
  <headerFooter>
    <oddHeader>&amp;R&amp;A</oddHeader>
    <oddFooter xml:space="preserve">&amp;L&amp;9VAT Code Key:
A - Standard Rated
E - Exempt
N - Non Business / Outside the Scope
Z - Zero Rated&amp;C
</oddFooter>
  </headerFooter>
  <rowBreaks count="1" manualBreakCount="1">
    <brk id="61"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8" tint="0.39997558519241921"/>
    <pageSetUpPr fitToPage="1"/>
  </sheetPr>
  <dimension ref="A1:G55"/>
  <sheetViews>
    <sheetView showGridLines="0" view="pageBreakPreview" zoomScaleNormal="90" zoomScaleSheetLayoutView="100" zoomScalePageLayoutView="75" workbookViewId="0">
      <selection activeCell="A11" sqref="A11:G11"/>
    </sheetView>
  </sheetViews>
  <sheetFormatPr defaultColWidth="9.140625" defaultRowHeight="15.75" x14ac:dyDescent="0.25"/>
  <cols>
    <col min="1" max="2" width="11.140625" style="25" customWidth="1"/>
    <col min="3" max="3" width="54.42578125" style="25" customWidth="1"/>
    <col min="4" max="6" width="11.5703125" style="25" customWidth="1"/>
    <col min="7" max="16384" width="9.140625" style="25"/>
  </cols>
  <sheetData>
    <row r="1" spans="1:7" ht="15.6" customHeight="1" x14ac:dyDescent="0.25">
      <c r="A1" s="414" t="s">
        <v>739</v>
      </c>
      <c r="B1" s="414"/>
      <c r="C1" s="414"/>
      <c r="D1" s="414"/>
      <c r="E1" s="414"/>
      <c r="F1" s="414"/>
      <c r="G1" s="414"/>
    </row>
    <row r="2" spans="1:7" x14ac:dyDescent="0.25">
      <c r="A2" s="414"/>
      <c r="B2" s="414"/>
      <c r="C2" s="414"/>
      <c r="D2" s="414"/>
      <c r="E2" s="414"/>
      <c r="F2" s="414"/>
      <c r="G2" s="414"/>
    </row>
    <row r="3" spans="1:7" x14ac:dyDescent="0.25">
      <c r="A3" s="39"/>
      <c r="B3" s="39"/>
      <c r="C3" s="39"/>
      <c r="D3" s="39"/>
      <c r="E3" s="39"/>
      <c r="F3" s="39"/>
      <c r="G3" s="39"/>
    </row>
    <row r="4" spans="1:7" x14ac:dyDescent="0.25">
      <c r="A4" s="415" t="s">
        <v>282</v>
      </c>
      <c r="B4" s="415"/>
      <c r="C4" s="415"/>
      <c r="D4" s="415"/>
      <c r="E4" s="415"/>
      <c r="F4" s="415"/>
      <c r="G4" s="415"/>
    </row>
    <row r="5" spans="1:7" x14ac:dyDescent="0.25">
      <c r="A5" s="39"/>
      <c r="B5" s="39"/>
      <c r="C5" s="39"/>
      <c r="D5" s="39"/>
      <c r="E5" s="39"/>
      <c r="F5" s="39"/>
      <c r="G5" s="39"/>
    </row>
    <row r="6" spans="1:7" ht="15.75" customHeight="1" x14ac:dyDescent="0.25">
      <c r="A6" s="313" t="s">
        <v>254</v>
      </c>
      <c r="B6" s="313" t="s">
        <v>255</v>
      </c>
      <c r="C6" s="354"/>
      <c r="D6" s="415" t="s">
        <v>596</v>
      </c>
      <c r="E6" s="442"/>
      <c r="F6" s="442"/>
      <c r="G6" s="63"/>
    </row>
    <row r="7" spans="1:7" x14ac:dyDescent="0.25">
      <c r="A7" s="313" t="s">
        <v>256</v>
      </c>
      <c r="B7" s="313" t="s">
        <v>595</v>
      </c>
      <c r="C7" s="354"/>
      <c r="D7" s="313" t="s">
        <v>257</v>
      </c>
      <c r="E7" s="313" t="s">
        <v>258</v>
      </c>
      <c r="F7" s="313" t="s">
        <v>259</v>
      </c>
      <c r="G7" s="313" t="s">
        <v>260</v>
      </c>
    </row>
    <row r="8" spans="1:7" x14ac:dyDescent="0.25">
      <c r="A8" s="313" t="s">
        <v>261</v>
      </c>
      <c r="B8" s="313" t="s">
        <v>261</v>
      </c>
      <c r="C8" s="37"/>
      <c r="D8" s="313" t="s">
        <v>261</v>
      </c>
      <c r="E8" s="313" t="s">
        <v>261</v>
      </c>
      <c r="F8" s="79" t="s">
        <v>261</v>
      </c>
      <c r="G8" s="313" t="s">
        <v>262</v>
      </c>
    </row>
    <row r="9" spans="1:7" ht="15.6" customHeight="1" x14ac:dyDescent="0.25">
      <c r="A9" s="39"/>
      <c r="B9" s="39"/>
      <c r="C9" s="118" t="s">
        <v>301</v>
      </c>
      <c r="D9" s="117"/>
      <c r="E9" s="117"/>
      <c r="F9" s="39"/>
      <c r="G9" s="39"/>
    </row>
    <row r="10" spans="1:7" x14ac:dyDescent="0.25">
      <c r="A10" s="39"/>
      <c r="B10" s="39"/>
      <c r="C10" s="39"/>
      <c r="D10" s="73"/>
      <c r="E10" s="73"/>
      <c r="F10" s="39"/>
      <c r="G10" s="52"/>
    </row>
    <row r="11" spans="1:7" x14ac:dyDescent="0.25">
      <c r="A11" s="39"/>
      <c r="B11" s="39"/>
      <c r="C11" s="41" t="s">
        <v>302</v>
      </c>
      <c r="D11" s="39"/>
      <c r="E11" s="39"/>
      <c r="F11" s="39"/>
      <c r="G11" s="52"/>
    </row>
    <row r="12" spans="1:7" x14ac:dyDescent="0.25">
      <c r="A12" s="132">
        <v>16</v>
      </c>
      <c r="B12" s="132">
        <v>16</v>
      </c>
      <c r="C12" s="120" t="s">
        <v>744</v>
      </c>
      <c r="D12" s="147">
        <v>44</v>
      </c>
      <c r="E12" s="130">
        <f>D12*0.2</f>
        <v>8.8000000000000007</v>
      </c>
      <c r="F12" s="134">
        <f>D12+E12</f>
        <v>52.8</v>
      </c>
      <c r="G12" s="170" t="s">
        <v>529</v>
      </c>
    </row>
    <row r="13" spans="1:7" x14ac:dyDescent="0.25">
      <c r="A13" s="132" t="s">
        <v>555</v>
      </c>
      <c r="B13" s="132" t="s">
        <v>555</v>
      </c>
      <c r="C13" s="321" t="s">
        <v>746</v>
      </c>
      <c r="D13" s="147">
        <v>154</v>
      </c>
      <c r="E13" s="308">
        <f t="shared" ref="E13:E14" si="0">D13*0.2</f>
        <v>30.8</v>
      </c>
      <c r="F13" s="134">
        <f t="shared" ref="F13:F41" si="1">D13+E13</f>
        <v>184.8</v>
      </c>
      <c r="G13" s="170" t="s">
        <v>529</v>
      </c>
    </row>
    <row r="14" spans="1:7" x14ac:dyDescent="0.25">
      <c r="A14" s="132" t="s">
        <v>555</v>
      </c>
      <c r="B14" s="132" t="s">
        <v>555</v>
      </c>
      <c r="C14" s="321" t="s">
        <v>747</v>
      </c>
      <c r="D14" s="147">
        <v>264</v>
      </c>
      <c r="E14" s="308">
        <f t="shared" si="0"/>
        <v>52.800000000000004</v>
      </c>
      <c r="F14" s="134">
        <f t="shared" si="1"/>
        <v>316.8</v>
      </c>
      <c r="G14" s="170" t="s">
        <v>529</v>
      </c>
    </row>
    <row r="15" spans="1:7" x14ac:dyDescent="0.25">
      <c r="A15" s="132">
        <v>16</v>
      </c>
      <c r="B15" s="132">
        <v>16</v>
      </c>
      <c r="C15" s="123" t="s">
        <v>745</v>
      </c>
      <c r="D15" s="147">
        <v>44</v>
      </c>
      <c r="E15" s="130">
        <f t="shared" ref="E15" si="2">D15*0.2</f>
        <v>8.8000000000000007</v>
      </c>
      <c r="F15" s="134">
        <f t="shared" si="1"/>
        <v>52.8</v>
      </c>
      <c r="G15" s="170" t="s">
        <v>529</v>
      </c>
    </row>
    <row r="16" spans="1:7" x14ac:dyDescent="0.25">
      <c r="A16" s="132" t="s">
        <v>555</v>
      </c>
      <c r="B16" s="132" t="s">
        <v>555</v>
      </c>
      <c r="C16" s="370" t="s">
        <v>748</v>
      </c>
      <c r="D16" s="147">
        <v>154</v>
      </c>
      <c r="E16" s="308">
        <f t="shared" ref="E16:E41" si="3">D16*0.2</f>
        <v>30.8</v>
      </c>
      <c r="F16" s="134">
        <f t="shared" si="1"/>
        <v>184.8</v>
      </c>
      <c r="G16" s="170" t="s">
        <v>529</v>
      </c>
    </row>
    <row r="17" spans="1:7" x14ac:dyDescent="0.25">
      <c r="A17" s="132" t="s">
        <v>555</v>
      </c>
      <c r="B17" s="132" t="s">
        <v>555</v>
      </c>
      <c r="C17" s="370" t="s">
        <v>749</v>
      </c>
      <c r="D17" s="147">
        <v>264</v>
      </c>
      <c r="E17" s="308">
        <f t="shared" si="3"/>
        <v>52.800000000000004</v>
      </c>
      <c r="F17" s="134">
        <f t="shared" si="1"/>
        <v>316.8</v>
      </c>
      <c r="G17" s="170" t="s">
        <v>529</v>
      </c>
    </row>
    <row r="18" spans="1:7" x14ac:dyDescent="0.25">
      <c r="A18" s="77">
        <v>26</v>
      </c>
      <c r="B18" s="77">
        <v>26</v>
      </c>
      <c r="C18" s="123" t="s">
        <v>750</v>
      </c>
      <c r="D18" s="147">
        <v>66</v>
      </c>
      <c r="E18" s="308">
        <f t="shared" si="3"/>
        <v>13.200000000000001</v>
      </c>
      <c r="F18" s="134">
        <f t="shared" si="1"/>
        <v>79.2</v>
      </c>
      <c r="G18" s="170" t="s">
        <v>529</v>
      </c>
    </row>
    <row r="19" spans="1:7" x14ac:dyDescent="0.25">
      <c r="A19" s="315" t="s">
        <v>555</v>
      </c>
      <c r="B19" s="315" t="s">
        <v>555</v>
      </c>
      <c r="C19" s="370" t="s">
        <v>751</v>
      </c>
      <c r="D19" s="147">
        <v>231</v>
      </c>
      <c r="E19" s="308">
        <f t="shared" si="3"/>
        <v>46.2</v>
      </c>
      <c r="F19" s="134">
        <f t="shared" si="1"/>
        <v>277.2</v>
      </c>
      <c r="G19" s="170" t="s">
        <v>529</v>
      </c>
    </row>
    <row r="20" spans="1:7" x14ac:dyDescent="0.25">
      <c r="A20" s="315" t="s">
        <v>555</v>
      </c>
      <c r="B20" s="315" t="s">
        <v>555</v>
      </c>
      <c r="C20" s="370" t="s">
        <v>752</v>
      </c>
      <c r="D20" s="147">
        <v>396</v>
      </c>
      <c r="E20" s="308">
        <f t="shared" si="3"/>
        <v>79.2</v>
      </c>
      <c r="F20" s="134">
        <f t="shared" si="1"/>
        <v>475.2</v>
      </c>
      <c r="G20" s="170" t="s">
        <v>529</v>
      </c>
    </row>
    <row r="21" spans="1:7" ht="15" customHeight="1" x14ac:dyDescent="0.25">
      <c r="A21" s="77">
        <v>26</v>
      </c>
      <c r="B21" s="77">
        <v>26</v>
      </c>
      <c r="C21" s="116" t="s">
        <v>753</v>
      </c>
      <c r="D21" s="147">
        <v>66</v>
      </c>
      <c r="E21" s="308">
        <f t="shared" si="3"/>
        <v>13.200000000000001</v>
      </c>
      <c r="F21" s="134">
        <f t="shared" si="1"/>
        <v>79.2</v>
      </c>
      <c r="G21" s="170" t="s">
        <v>529</v>
      </c>
    </row>
    <row r="22" spans="1:7" ht="15" customHeight="1" x14ac:dyDescent="0.25">
      <c r="A22" s="315" t="s">
        <v>555</v>
      </c>
      <c r="B22" s="315" t="s">
        <v>555</v>
      </c>
      <c r="C22" s="320" t="s">
        <v>754</v>
      </c>
      <c r="D22" s="147">
        <v>231</v>
      </c>
      <c r="E22" s="308">
        <f t="shared" si="3"/>
        <v>46.2</v>
      </c>
      <c r="F22" s="134">
        <f t="shared" si="1"/>
        <v>277.2</v>
      </c>
      <c r="G22" s="170" t="s">
        <v>529</v>
      </c>
    </row>
    <row r="23" spans="1:7" ht="15" customHeight="1" x14ac:dyDescent="0.25">
      <c r="A23" s="315" t="s">
        <v>555</v>
      </c>
      <c r="B23" s="315" t="s">
        <v>555</v>
      </c>
      <c r="C23" s="320" t="s">
        <v>755</v>
      </c>
      <c r="D23" s="147">
        <v>396</v>
      </c>
      <c r="E23" s="308">
        <f t="shared" si="3"/>
        <v>79.2</v>
      </c>
      <c r="F23" s="134">
        <f t="shared" si="1"/>
        <v>475.2</v>
      </c>
      <c r="G23" s="170" t="s">
        <v>529</v>
      </c>
    </row>
    <row r="24" spans="1:7" ht="15" customHeight="1" x14ac:dyDescent="0.25">
      <c r="A24" s="77">
        <v>16</v>
      </c>
      <c r="B24" s="77">
        <v>16</v>
      </c>
      <c r="C24" s="123" t="s">
        <v>756</v>
      </c>
      <c r="D24" s="147">
        <v>44</v>
      </c>
      <c r="E24" s="308">
        <f t="shared" si="3"/>
        <v>8.8000000000000007</v>
      </c>
      <c r="F24" s="134">
        <f t="shared" si="1"/>
        <v>52.8</v>
      </c>
      <c r="G24" s="170" t="s">
        <v>529</v>
      </c>
    </row>
    <row r="25" spans="1:7" ht="15" customHeight="1" x14ac:dyDescent="0.25">
      <c r="A25" s="315" t="s">
        <v>555</v>
      </c>
      <c r="B25" s="315" t="s">
        <v>555</v>
      </c>
      <c r="C25" s="370" t="s">
        <v>757</v>
      </c>
      <c r="D25" s="147">
        <v>154</v>
      </c>
      <c r="E25" s="308">
        <f t="shared" si="3"/>
        <v>30.8</v>
      </c>
      <c r="F25" s="134">
        <f t="shared" si="1"/>
        <v>184.8</v>
      </c>
      <c r="G25" s="170" t="s">
        <v>529</v>
      </c>
    </row>
    <row r="26" spans="1:7" ht="15" customHeight="1" x14ac:dyDescent="0.25">
      <c r="A26" s="315" t="s">
        <v>555</v>
      </c>
      <c r="B26" s="315" t="s">
        <v>555</v>
      </c>
      <c r="C26" s="370" t="s">
        <v>758</v>
      </c>
      <c r="D26" s="147">
        <v>264</v>
      </c>
      <c r="E26" s="308">
        <f t="shared" si="3"/>
        <v>52.800000000000004</v>
      </c>
      <c r="F26" s="134">
        <f t="shared" si="1"/>
        <v>316.8</v>
      </c>
      <c r="G26" s="170" t="s">
        <v>529</v>
      </c>
    </row>
    <row r="27" spans="1:7" ht="15" customHeight="1" x14ac:dyDescent="0.25">
      <c r="A27" s="77">
        <v>16</v>
      </c>
      <c r="B27" s="77">
        <v>16</v>
      </c>
      <c r="C27" s="123" t="s">
        <v>759</v>
      </c>
      <c r="D27" s="147">
        <v>44</v>
      </c>
      <c r="E27" s="308">
        <f t="shared" si="3"/>
        <v>8.8000000000000007</v>
      </c>
      <c r="F27" s="134">
        <f t="shared" si="1"/>
        <v>52.8</v>
      </c>
      <c r="G27" s="170" t="s">
        <v>529</v>
      </c>
    </row>
    <row r="28" spans="1:7" ht="15" customHeight="1" x14ac:dyDescent="0.25">
      <c r="A28" s="315" t="s">
        <v>555</v>
      </c>
      <c r="B28" s="315" t="s">
        <v>555</v>
      </c>
      <c r="C28" s="370" t="s">
        <v>760</v>
      </c>
      <c r="D28" s="147">
        <v>154</v>
      </c>
      <c r="E28" s="308">
        <f t="shared" si="3"/>
        <v>30.8</v>
      </c>
      <c r="F28" s="134">
        <f t="shared" si="1"/>
        <v>184.8</v>
      </c>
      <c r="G28" s="170" t="s">
        <v>529</v>
      </c>
    </row>
    <row r="29" spans="1:7" ht="15" customHeight="1" x14ac:dyDescent="0.25">
      <c r="A29" s="315" t="s">
        <v>555</v>
      </c>
      <c r="B29" s="315" t="s">
        <v>555</v>
      </c>
      <c r="C29" s="370" t="s">
        <v>761</v>
      </c>
      <c r="D29" s="147">
        <v>264</v>
      </c>
      <c r="E29" s="308">
        <f t="shared" si="3"/>
        <v>52.800000000000004</v>
      </c>
      <c r="F29" s="134">
        <f t="shared" si="1"/>
        <v>316.8</v>
      </c>
      <c r="G29" s="170" t="s">
        <v>529</v>
      </c>
    </row>
    <row r="30" spans="1:7" ht="15" customHeight="1" x14ac:dyDescent="0.25">
      <c r="A30" s="77">
        <v>42</v>
      </c>
      <c r="B30" s="77">
        <v>42</v>
      </c>
      <c r="C30" s="123" t="s">
        <v>762</v>
      </c>
      <c r="D30" s="147">
        <v>66</v>
      </c>
      <c r="E30" s="308">
        <f t="shared" si="3"/>
        <v>13.200000000000001</v>
      </c>
      <c r="F30" s="134">
        <f t="shared" si="1"/>
        <v>79.2</v>
      </c>
      <c r="G30" s="170" t="s">
        <v>529</v>
      </c>
    </row>
    <row r="31" spans="1:7" ht="15" customHeight="1" x14ac:dyDescent="0.25">
      <c r="A31" s="315" t="s">
        <v>555</v>
      </c>
      <c r="B31" s="315" t="s">
        <v>555</v>
      </c>
      <c r="C31" s="370" t="s">
        <v>763</v>
      </c>
      <c r="D31" s="147">
        <v>231</v>
      </c>
      <c r="E31" s="308">
        <f t="shared" si="3"/>
        <v>46.2</v>
      </c>
      <c r="F31" s="134">
        <f t="shared" si="1"/>
        <v>277.2</v>
      </c>
      <c r="G31" s="170" t="s">
        <v>529</v>
      </c>
    </row>
    <row r="32" spans="1:7" ht="15" customHeight="1" x14ac:dyDescent="0.25">
      <c r="A32" s="315" t="s">
        <v>555</v>
      </c>
      <c r="B32" s="315" t="s">
        <v>555</v>
      </c>
      <c r="C32" s="370" t="s">
        <v>764</v>
      </c>
      <c r="D32" s="147">
        <v>396</v>
      </c>
      <c r="E32" s="308">
        <f t="shared" si="3"/>
        <v>79.2</v>
      </c>
      <c r="F32" s="134">
        <f t="shared" si="1"/>
        <v>475.2</v>
      </c>
      <c r="G32" s="170" t="s">
        <v>529</v>
      </c>
    </row>
    <row r="33" spans="1:7" ht="15" customHeight="1" x14ac:dyDescent="0.25">
      <c r="A33" s="77">
        <v>26</v>
      </c>
      <c r="B33" s="77">
        <v>26</v>
      </c>
      <c r="C33" s="123" t="s">
        <v>765</v>
      </c>
      <c r="D33" s="147">
        <v>44</v>
      </c>
      <c r="E33" s="308">
        <f t="shared" si="3"/>
        <v>8.8000000000000007</v>
      </c>
      <c r="F33" s="134">
        <f t="shared" si="1"/>
        <v>52.8</v>
      </c>
      <c r="G33" s="170" t="s">
        <v>529</v>
      </c>
    </row>
    <row r="34" spans="1:7" ht="15" customHeight="1" x14ac:dyDescent="0.25">
      <c r="A34" s="315" t="s">
        <v>555</v>
      </c>
      <c r="B34" s="315" t="s">
        <v>555</v>
      </c>
      <c r="C34" s="370" t="s">
        <v>766</v>
      </c>
      <c r="D34" s="147">
        <v>154</v>
      </c>
      <c r="E34" s="308">
        <f t="shared" si="3"/>
        <v>30.8</v>
      </c>
      <c r="F34" s="134">
        <f t="shared" si="1"/>
        <v>184.8</v>
      </c>
      <c r="G34" s="170" t="s">
        <v>529</v>
      </c>
    </row>
    <row r="35" spans="1:7" ht="15" customHeight="1" x14ac:dyDescent="0.25">
      <c r="A35" s="315" t="s">
        <v>555</v>
      </c>
      <c r="B35" s="315" t="s">
        <v>555</v>
      </c>
      <c r="C35" s="370" t="s">
        <v>767</v>
      </c>
      <c r="D35" s="147">
        <v>264</v>
      </c>
      <c r="E35" s="308">
        <f t="shared" si="3"/>
        <v>52.800000000000004</v>
      </c>
      <c r="F35" s="134">
        <f t="shared" si="1"/>
        <v>316.8</v>
      </c>
      <c r="G35" s="170" t="s">
        <v>529</v>
      </c>
    </row>
    <row r="36" spans="1:7" x14ac:dyDescent="0.25">
      <c r="A36" s="132">
        <v>42</v>
      </c>
      <c r="B36" s="132">
        <v>42</v>
      </c>
      <c r="C36" s="120" t="s">
        <v>768</v>
      </c>
      <c r="D36" s="147">
        <v>66</v>
      </c>
      <c r="E36" s="308">
        <f t="shared" si="3"/>
        <v>13.200000000000001</v>
      </c>
      <c r="F36" s="134">
        <f t="shared" si="1"/>
        <v>79.2</v>
      </c>
      <c r="G36" s="170" t="s">
        <v>529</v>
      </c>
    </row>
    <row r="37" spans="1:7" x14ac:dyDescent="0.25">
      <c r="A37" s="132" t="s">
        <v>555</v>
      </c>
      <c r="B37" s="132" t="s">
        <v>555</v>
      </c>
      <c r="C37" s="321" t="s">
        <v>769</v>
      </c>
      <c r="D37" s="147">
        <v>231</v>
      </c>
      <c r="E37" s="308">
        <f t="shared" si="3"/>
        <v>46.2</v>
      </c>
      <c r="F37" s="134">
        <f t="shared" si="1"/>
        <v>277.2</v>
      </c>
      <c r="G37" s="170" t="s">
        <v>529</v>
      </c>
    </row>
    <row r="38" spans="1:7" x14ac:dyDescent="0.25">
      <c r="A38" s="132" t="s">
        <v>555</v>
      </c>
      <c r="B38" s="132" t="s">
        <v>555</v>
      </c>
      <c r="C38" s="321" t="s">
        <v>770</v>
      </c>
      <c r="D38" s="147">
        <v>396</v>
      </c>
      <c r="E38" s="308">
        <f t="shared" si="3"/>
        <v>79.2</v>
      </c>
      <c r="F38" s="134">
        <f t="shared" si="1"/>
        <v>475.2</v>
      </c>
      <c r="G38" s="170" t="s">
        <v>529</v>
      </c>
    </row>
    <row r="39" spans="1:7" x14ac:dyDescent="0.25">
      <c r="A39" s="132">
        <v>68</v>
      </c>
      <c r="B39" s="132">
        <v>68</v>
      </c>
      <c r="C39" s="123" t="s">
        <v>771</v>
      </c>
      <c r="D39" s="147">
        <v>88</v>
      </c>
      <c r="E39" s="308">
        <f t="shared" si="3"/>
        <v>17.600000000000001</v>
      </c>
      <c r="F39" s="134">
        <f t="shared" si="1"/>
        <v>105.6</v>
      </c>
      <c r="G39" s="170" t="s">
        <v>529</v>
      </c>
    </row>
    <row r="40" spans="1:7" x14ac:dyDescent="0.25">
      <c r="A40" s="132" t="s">
        <v>555</v>
      </c>
      <c r="B40" s="132" t="s">
        <v>555</v>
      </c>
      <c r="C40" s="370" t="s">
        <v>772</v>
      </c>
      <c r="D40" s="147">
        <v>308</v>
      </c>
      <c r="E40" s="308">
        <f t="shared" si="3"/>
        <v>61.6</v>
      </c>
      <c r="F40" s="134">
        <f t="shared" si="1"/>
        <v>369.6</v>
      </c>
      <c r="G40" s="170" t="s">
        <v>529</v>
      </c>
    </row>
    <row r="41" spans="1:7" x14ac:dyDescent="0.25">
      <c r="A41" s="132" t="s">
        <v>555</v>
      </c>
      <c r="B41" s="132" t="s">
        <v>555</v>
      </c>
      <c r="C41" s="370" t="s">
        <v>773</v>
      </c>
      <c r="D41" s="147">
        <v>528</v>
      </c>
      <c r="E41" s="308">
        <f t="shared" si="3"/>
        <v>105.60000000000001</v>
      </c>
      <c r="F41" s="134">
        <f t="shared" si="1"/>
        <v>633.6</v>
      </c>
      <c r="G41" s="170" t="s">
        <v>529</v>
      </c>
    </row>
    <row r="42" spans="1:7" x14ac:dyDescent="0.25">
      <c r="A42" s="58"/>
      <c r="B42" s="58"/>
      <c r="C42" s="39"/>
      <c r="D42" s="125"/>
      <c r="E42" s="125"/>
      <c r="F42" s="125"/>
      <c r="G42" s="66"/>
    </row>
    <row r="43" spans="1:7" x14ac:dyDescent="0.25">
      <c r="A43" s="23"/>
      <c r="B43" s="23"/>
      <c r="C43" s="23"/>
      <c r="D43" s="23"/>
      <c r="E43" s="24"/>
      <c r="F43" s="24"/>
      <c r="G43" s="24"/>
    </row>
    <row r="44" spans="1:7" x14ac:dyDescent="0.25">
      <c r="A44" s="23"/>
      <c r="B44" s="23"/>
      <c r="C44" s="23"/>
      <c r="D44" s="23"/>
      <c r="E44" s="23"/>
      <c r="F44" s="23"/>
      <c r="G44" s="23"/>
    </row>
    <row r="45" spans="1:7" x14ac:dyDescent="0.25">
      <c r="A45" s="23"/>
      <c r="B45" s="23"/>
      <c r="C45" s="23"/>
      <c r="D45" s="23"/>
      <c r="E45" s="23"/>
      <c r="F45" s="23"/>
      <c r="G45" s="23"/>
    </row>
    <row r="46" spans="1:7" x14ac:dyDescent="0.25">
      <c r="A46" s="23"/>
      <c r="B46" s="23"/>
      <c r="C46" s="23"/>
      <c r="D46" s="23"/>
      <c r="E46" s="23"/>
      <c r="F46" s="23"/>
      <c r="G46" s="23"/>
    </row>
    <row r="47" spans="1:7" x14ac:dyDescent="0.25">
      <c r="A47" s="23"/>
      <c r="B47" s="23"/>
      <c r="C47" s="23"/>
      <c r="D47" s="23"/>
      <c r="E47" s="23"/>
      <c r="F47" s="23"/>
      <c r="G47" s="23"/>
    </row>
    <row r="48" spans="1:7" x14ac:dyDescent="0.25">
      <c r="A48" s="23"/>
      <c r="B48" s="23"/>
      <c r="C48" s="23"/>
      <c r="D48" s="23"/>
      <c r="E48" s="23"/>
      <c r="F48" s="23"/>
      <c r="G48" s="23"/>
    </row>
    <row r="49" spans="1:7" x14ac:dyDescent="0.25">
      <c r="A49" s="23"/>
      <c r="B49" s="23"/>
      <c r="C49" s="23"/>
      <c r="D49" s="23"/>
      <c r="E49" s="23"/>
      <c r="F49" s="23"/>
      <c r="G49" s="23"/>
    </row>
    <row r="50" spans="1:7" x14ac:dyDescent="0.25">
      <c r="A50" s="23"/>
      <c r="B50" s="23"/>
      <c r="C50" s="23"/>
      <c r="D50" s="23"/>
      <c r="E50" s="23"/>
      <c r="F50" s="23"/>
      <c r="G50" s="23"/>
    </row>
    <row r="51" spans="1:7" x14ac:dyDescent="0.25">
      <c r="A51" s="23"/>
      <c r="B51" s="23"/>
      <c r="C51" s="23"/>
      <c r="D51" s="23"/>
      <c r="E51" s="23"/>
      <c r="F51" s="23"/>
      <c r="G51" s="23"/>
    </row>
    <row r="52" spans="1:7" ht="30" customHeight="1" x14ac:dyDescent="0.25">
      <c r="E52" s="23"/>
      <c r="F52" s="23"/>
      <c r="G52" s="23"/>
    </row>
    <row r="53" spans="1:7" ht="15" customHeight="1" x14ac:dyDescent="0.25">
      <c r="E53" s="23"/>
      <c r="F53" s="23"/>
      <c r="G53" s="23"/>
    </row>
    <row r="54" spans="1:7" x14ac:dyDescent="0.25">
      <c r="E54" s="23"/>
      <c r="F54" s="23"/>
      <c r="G54" s="23"/>
    </row>
    <row r="55" spans="1:7" x14ac:dyDescent="0.25">
      <c r="E55" s="23"/>
      <c r="F55" s="23"/>
      <c r="G55" s="23"/>
    </row>
  </sheetData>
  <mergeCells count="3">
    <mergeCell ref="A1:G2"/>
    <mergeCell ref="A4:G4"/>
    <mergeCell ref="D6:F6"/>
  </mergeCells>
  <pageMargins left="0.43307086614173229" right="0.78740157480314965" top="0.74803149606299213" bottom="0.74803149606299213" header="0.31496062992125984" footer="0.31496062992125984"/>
  <pageSetup paperSize="9" scale="74" fitToHeight="0" orientation="portrait" r:id="rId1"/>
  <headerFooter>
    <oddHeader>&amp;R&amp;A</oddHeader>
    <oddFooter xml:space="preserve">&amp;L&amp;9VAT Code Key:
A - Standard Rated
E - Exempt
N - Non Business / Outside the Scope
Z - Zero Rated&amp;C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2C1AD-2852-451D-8C3F-CAF7BBE2C44E}">
  <sheetPr>
    <tabColor theme="8" tint="0.39997558519241921"/>
    <pageSetUpPr fitToPage="1"/>
  </sheetPr>
  <dimension ref="A1:G49"/>
  <sheetViews>
    <sheetView showGridLines="0" view="pageBreakPreview" zoomScaleNormal="90" zoomScaleSheetLayoutView="100" zoomScalePageLayoutView="70" workbookViewId="0">
      <selection activeCell="A11" sqref="A11:G11"/>
    </sheetView>
  </sheetViews>
  <sheetFormatPr defaultColWidth="9.140625" defaultRowHeight="15.75" x14ac:dyDescent="0.25"/>
  <cols>
    <col min="1" max="2" width="11.140625" style="25" customWidth="1"/>
    <col min="3" max="3" width="50" style="25" customWidth="1"/>
    <col min="4" max="6" width="12.42578125" style="2" customWidth="1"/>
    <col min="7" max="7" width="9.5703125" style="25" customWidth="1"/>
    <col min="8" max="16384" width="9.140625" style="25"/>
  </cols>
  <sheetData>
    <row r="1" spans="1:7" x14ac:dyDescent="0.25">
      <c r="A1" s="414" t="s">
        <v>739</v>
      </c>
      <c r="B1" s="414"/>
      <c r="C1" s="414"/>
      <c r="D1" s="414"/>
      <c r="E1" s="414"/>
      <c r="F1" s="414"/>
      <c r="G1" s="414"/>
    </row>
    <row r="2" spans="1:7" x14ac:dyDescent="0.25">
      <c r="A2" s="414"/>
      <c r="B2" s="414"/>
      <c r="C2" s="414"/>
      <c r="D2" s="414"/>
      <c r="E2" s="414"/>
      <c r="F2" s="414"/>
      <c r="G2" s="414"/>
    </row>
    <row r="3" spans="1:7" x14ac:dyDescent="0.25">
      <c r="A3" s="39"/>
      <c r="B3" s="39"/>
      <c r="C3" s="39"/>
      <c r="D3" s="52"/>
      <c r="E3" s="52"/>
      <c r="F3" s="52"/>
      <c r="G3" s="39"/>
    </row>
    <row r="4" spans="1:7" x14ac:dyDescent="0.25">
      <c r="A4" s="415" t="s">
        <v>282</v>
      </c>
      <c r="B4" s="415"/>
      <c r="C4" s="415"/>
      <c r="D4" s="415"/>
      <c r="E4" s="415"/>
      <c r="F4" s="415"/>
      <c r="G4" s="415"/>
    </row>
    <row r="5" spans="1:7" x14ac:dyDescent="0.25">
      <c r="A5" s="39"/>
      <c r="B5" s="39"/>
      <c r="C5" s="39"/>
      <c r="D5" s="52"/>
      <c r="E5" s="52"/>
      <c r="F5" s="52"/>
      <c r="G5" s="39"/>
    </row>
    <row r="6" spans="1:7" ht="15.75" customHeight="1" x14ac:dyDescent="0.25">
      <c r="A6" s="313" t="s">
        <v>254</v>
      </c>
      <c r="B6" s="313" t="s">
        <v>255</v>
      </c>
      <c r="C6" s="354"/>
      <c r="D6" s="415" t="s">
        <v>596</v>
      </c>
      <c r="E6" s="442"/>
      <c r="F6" s="442"/>
      <c r="G6" s="63"/>
    </row>
    <row r="7" spans="1:7" x14ac:dyDescent="0.25">
      <c r="A7" s="313" t="s">
        <v>256</v>
      </c>
      <c r="B7" s="313" t="s">
        <v>595</v>
      </c>
      <c r="C7" s="354"/>
      <c r="D7" s="313" t="s">
        <v>257</v>
      </c>
      <c r="E7" s="313" t="s">
        <v>258</v>
      </c>
      <c r="F7" s="313" t="s">
        <v>259</v>
      </c>
      <c r="G7" s="313" t="s">
        <v>260</v>
      </c>
    </row>
    <row r="8" spans="1:7" x14ac:dyDescent="0.25">
      <c r="A8" s="313" t="s">
        <v>261</v>
      </c>
      <c r="B8" s="313" t="s">
        <v>261</v>
      </c>
      <c r="C8" s="37"/>
      <c r="D8" s="313" t="s">
        <v>261</v>
      </c>
      <c r="E8" s="313" t="s">
        <v>261</v>
      </c>
      <c r="F8" s="79" t="s">
        <v>261</v>
      </c>
      <c r="G8" s="313" t="s">
        <v>262</v>
      </c>
    </row>
    <row r="9" spans="1:7" x14ac:dyDescent="0.25">
      <c r="A9" s="124"/>
      <c r="B9" s="124"/>
      <c r="C9" s="480" t="s">
        <v>298</v>
      </c>
      <c r="D9" s="480"/>
      <c r="E9" s="480"/>
      <c r="F9" s="52"/>
      <c r="G9" s="39"/>
    </row>
    <row r="10" spans="1:7" x14ac:dyDescent="0.25">
      <c r="A10" s="124"/>
      <c r="B10" s="124"/>
      <c r="C10" s="39"/>
      <c r="D10" s="81"/>
      <c r="E10" s="81"/>
      <c r="F10" s="52"/>
      <c r="G10" s="52"/>
    </row>
    <row r="11" spans="1:7" x14ac:dyDescent="0.25">
      <c r="A11" s="124"/>
      <c r="B11" s="124"/>
      <c r="C11" s="41" t="s">
        <v>456</v>
      </c>
      <c r="D11" s="52"/>
      <c r="E11" s="52"/>
      <c r="F11" s="52"/>
      <c r="G11" s="52"/>
    </row>
    <row r="12" spans="1:7" x14ac:dyDescent="0.25">
      <c r="A12" s="134">
        <v>264</v>
      </c>
      <c r="B12" s="134">
        <v>264</v>
      </c>
      <c r="C12" s="67" t="s">
        <v>107</v>
      </c>
      <c r="D12" s="147">
        <f t="shared" ref="D12:D14" si="0">F12/1.2*1</f>
        <v>225</v>
      </c>
      <c r="E12" s="130">
        <f t="shared" ref="E12:E14" si="1">D12*0.2</f>
        <v>45</v>
      </c>
      <c r="F12" s="134">
        <v>270</v>
      </c>
      <c r="G12" s="170" t="s">
        <v>529</v>
      </c>
    </row>
    <row r="13" spans="1:7" x14ac:dyDescent="0.25">
      <c r="A13" s="77">
        <v>164.4</v>
      </c>
      <c r="B13" s="77">
        <v>164.4</v>
      </c>
      <c r="C13" s="67" t="s">
        <v>299</v>
      </c>
      <c r="D13" s="147">
        <f t="shared" si="0"/>
        <v>140</v>
      </c>
      <c r="E13" s="130">
        <f t="shared" si="1"/>
        <v>28</v>
      </c>
      <c r="F13" s="134">
        <v>168</v>
      </c>
      <c r="G13" s="170" t="s">
        <v>529</v>
      </c>
    </row>
    <row r="14" spans="1:7" x14ac:dyDescent="0.25">
      <c r="A14" s="77">
        <v>44.4</v>
      </c>
      <c r="B14" s="77">
        <v>44.4</v>
      </c>
      <c r="C14" s="106" t="s">
        <v>270</v>
      </c>
      <c r="D14" s="147">
        <f t="shared" si="0"/>
        <v>38</v>
      </c>
      <c r="E14" s="130">
        <f t="shared" si="1"/>
        <v>7.6000000000000005</v>
      </c>
      <c r="F14" s="134">
        <v>45.6</v>
      </c>
      <c r="G14" s="170" t="s">
        <v>529</v>
      </c>
    </row>
    <row r="15" spans="1:7" x14ac:dyDescent="0.25">
      <c r="A15" s="77"/>
      <c r="B15" s="77"/>
      <c r="C15" s="67"/>
      <c r="D15" s="77"/>
      <c r="E15" s="77"/>
      <c r="F15" s="77"/>
      <c r="G15" s="66"/>
    </row>
    <row r="16" spans="1:7" x14ac:dyDescent="0.25">
      <c r="A16" s="77"/>
      <c r="B16" s="77"/>
      <c r="C16" s="112" t="s">
        <v>458</v>
      </c>
      <c r="D16" s="77"/>
      <c r="E16" s="77"/>
      <c r="F16" s="77"/>
      <c r="G16" s="66"/>
    </row>
    <row r="17" spans="1:7" x14ac:dyDescent="0.25">
      <c r="A17" s="133">
        <v>139.19999999999999</v>
      </c>
      <c r="B17" s="133">
        <v>139.19999999999999</v>
      </c>
      <c r="C17" s="67" t="s">
        <v>107</v>
      </c>
      <c r="D17" s="147">
        <f t="shared" ref="D17:D19" si="2">F17/1.2*1</f>
        <v>130</v>
      </c>
      <c r="E17" s="130">
        <f t="shared" ref="E17:E19" si="3">D17*0.2</f>
        <v>26</v>
      </c>
      <c r="F17" s="77">
        <v>156</v>
      </c>
      <c r="G17" s="170" t="s">
        <v>529</v>
      </c>
    </row>
    <row r="18" spans="1:7" x14ac:dyDescent="0.25">
      <c r="A18" s="133">
        <v>87.6</v>
      </c>
      <c r="B18" s="133">
        <v>87.6</v>
      </c>
      <c r="C18" s="75" t="s">
        <v>299</v>
      </c>
      <c r="D18" s="147">
        <f t="shared" si="2"/>
        <v>79</v>
      </c>
      <c r="E18" s="130">
        <f t="shared" si="3"/>
        <v>15.8</v>
      </c>
      <c r="F18" s="77">
        <v>94.8</v>
      </c>
      <c r="G18" s="170" t="s">
        <v>529</v>
      </c>
    </row>
    <row r="19" spans="1:7" x14ac:dyDescent="0.25">
      <c r="A19" s="133">
        <v>25.2</v>
      </c>
      <c r="B19" s="135">
        <v>25.2</v>
      </c>
      <c r="C19" s="67" t="s">
        <v>270</v>
      </c>
      <c r="D19" s="147">
        <f t="shared" si="2"/>
        <v>25</v>
      </c>
      <c r="E19" s="130">
        <f t="shared" si="3"/>
        <v>5</v>
      </c>
      <c r="F19" s="77">
        <v>30</v>
      </c>
      <c r="G19" s="170" t="s">
        <v>529</v>
      </c>
    </row>
    <row r="20" spans="1:7" x14ac:dyDescent="0.25">
      <c r="A20" s="87"/>
      <c r="B20" s="85"/>
      <c r="C20" s="67"/>
      <c r="D20" s="107"/>
      <c r="E20" s="107"/>
      <c r="F20" s="107"/>
      <c r="G20" s="67"/>
    </row>
    <row r="21" spans="1:7" x14ac:dyDescent="0.25">
      <c r="A21" s="85"/>
      <c r="B21" s="85"/>
      <c r="C21" s="112" t="s">
        <v>457</v>
      </c>
      <c r="D21" s="107"/>
      <c r="E21" s="107"/>
      <c r="F21" s="107"/>
      <c r="G21" s="67"/>
    </row>
    <row r="22" spans="1:7" x14ac:dyDescent="0.25">
      <c r="A22" s="77">
        <v>139.19999999999999</v>
      </c>
      <c r="B22" s="77">
        <v>139.19999999999999</v>
      </c>
      <c r="C22" s="67" t="s">
        <v>107</v>
      </c>
      <c r="D22" s="147">
        <f t="shared" ref="D22:D24" si="4">F22/1.2*1</f>
        <v>116</v>
      </c>
      <c r="E22" s="130">
        <f t="shared" ref="E22:E24" si="5">D22*0.2</f>
        <v>23.200000000000003</v>
      </c>
      <c r="F22" s="77">
        <v>139.19999999999999</v>
      </c>
      <c r="G22" s="170" t="s">
        <v>529</v>
      </c>
    </row>
    <row r="23" spans="1:7" x14ac:dyDescent="0.25">
      <c r="A23" s="77">
        <v>87.6</v>
      </c>
      <c r="B23" s="77">
        <v>87.6</v>
      </c>
      <c r="C23" s="75" t="s">
        <v>299</v>
      </c>
      <c r="D23" s="147">
        <f t="shared" si="4"/>
        <v>73</v>
      </c>
      <c r="E23" s="130">
        <f t="shared" si="5"/>
        <v>14.600000000000001</v>
      </c>
      <c r="F23" s="77">
        <v>87.6</v>
      </c>
      <c r="G23" s="170" t="s">
        <v>529</v>
      </c>
    </row>
    <row r="24" spans="1:7" x14ac:dyDescent="0.25">
      <c r="A24" s="77">
        <v>25.2</v>
      </c>
      <c r="B24" s="77">
        <v>25.2</v>
      </c>
      <c r="C24" s="67" t="s">
        <v>270</v>
      </c>
      <c r="D24" s="147">
        <f t="shared" si="4"/>
        <v>21</v>
      </c>
      <c r="E24" s="130">
        <f t="shared" si="5"/>
        <v>4.2</v>
      </c>
      <c r="F24" s="77">
        <v>25.2</v>
      </c>
      <c r="G24" s="170" t="s">
        <v>529</v>
      </c>
    </row>
    <row r="25" spans="1:7" x14ac:dyDescent="0.25">
      <c r="A25" s="139" t="s">
        <v>261</v>
      </c>
      <c r="B25" s="139" t="s">
        <v>261</v>
      </c>
      <c r="C25" s="72"/>
      <c r="D25" s="139" t="s">
        <v>261</v>
      </c>
      <c r="E25" s="139" t="s">
        <v>261</v>
      </c>
      <c r="F25" s="139" t="s">
        <v>261</v>
      </c>
      <c r="G25" s="126" t="s">
        <v>262</v>
      </c>
    </row>
    <row r="26" spans="1:7" x14ac:dyDescent="0.25">
      <c r="A26" s="77"/>
      <c r="B26" s="77"/>
      <c r="C26" s="365" t="s">
        <v>740</v>
      </c>
      <c r="D26" s="107"/>
      <c r="E26" s="107"/>
      <c r="F26" s="107"/>
      <c r="G26" s="67"/>
    </row>
    <row r="27" spans="1:7" x14ac:dyDescent="0.25">
      <c r="A27" s="77">
        <v>87.6</v>
      </c>
      <c r="B27" s="77">
        <v>87.6</v>
      </c>
      <c r="C27" s="108" t="s">
        <v>107</v>
      </c>
      <c r="D27" s="147">
        <f t="shared" ref="D27:D29" si="6">F27/1.2*1</f>
        <v>73</v>
      </c>
      <c r="E27" s="130">
        <f t="shared" ref="E27:E29" si="7">D27*0.2</f>
        <v>14.600000000000001</v>
      </c>
      <c r="F27" s="135">
        <v>87.6</v>
      </c>
      <c r="G27" s="170" t="s">
        <v>529</v>
      </c>
    </row>
    <row r="28" spans="1:7" x14ac:dyDescent="0.25">
      <c r="A28" s="77">
        <v>32.4</v>
      </c>
      <c r="B28" s="77">
        <v>32.4</v>
      </c>
      <c r="C28" s="113" t="s">
        <v>299</v>
      </c>
      <c r="D28" s="147">
        <f t="shared" si="6"/>
        <v>30</v>
      </c>
      <c r="E28" s="130">
        <f t="shared" si="7"/>
        <v>6</v>
      </c>
      <c r="F28" s="135">
        <v>36</v>
      </c>
      <c r="G28" s="170" t="s">
        <v>529</v>
      </c>
    </row>
    <row r="29" spans="1:7" x14ac:dyDescent="0.25">
      <c r="A29" s="77">
        <v>13.2</v>
      </c>
      <c r="B29" s="77">
        <v>13.2</v>
      </c>
      <c r="C29" s="108" t="s">
        <v>270</v>
      </c>
      <c r="D29" s="147">
        <f t="shared" si="6"/>
        <v>11</v>
      </c>
      <c r="E29" s="130">
        <f t="shared" si="7"/>
        <v>2.2000000000000002</v>
      </c>
      <c r="F29" s="135">
        <v>13.2</v>
      </c>
      <c r="G29" s="170" t="s">
        <v>529</v>
      </c>
    </row>
    <row r="30" spans="1:7" x14ac:dyDescent="0.25">
      <c r="A30" s="58"/>
      <c r="B30" s="58"/>
      <c r="C30" s="108"/>
      <c r="D30" s="92"/>
      <c r="E30" s="92"/>
      <c r="F30" s="92"/>
      <c r="G30" s="67"/>
    </row>
    <row r="31" spans="1:7" ht="48.95" customHeight="1" x14ac:dyDescent="0.25">
      <c r="A31" s="58"/>
      <c r="B31" s="58"/>
      <c r="C31" s="489" t="s">
        <v>300</v>
      </c>
      <c r="D31" s="489"/>
      <c r="E31" s="489"/>
      <c r="F31" s="489"/>
      <c r="G31" s="67"/>
    </row>
    <row r="32" spans="1:7" x14ac:dyDescent="0.25">
      <c r="A32" s="1"/>
      <c r="B32" s="1"/>
      <c r="C32" s="1"/>
      <c r="D32" s="30"/>
      <c r="E32" s="30"/>
    </row>
    <row r="33" spans="1:5" x14ac:dyDescent="0.25">
      <c r="A33" s="1"/>
      <c r="B33" s="1"/>
      <c r="C33" s="1"/>
      <c r="D33" s="30"/>
      <c r="E33" s="30"/>
    </row>
    <row r="34" spans="1:5" x14ac:dyDescent="0.25">
      <c r="A34" s="1"/>
      <c r="B34" s="1"/>
      <c r="C34" s="1"/>
      <c r="D34" s="30"/>
      <c r="E34" s="30"/>
    </row>
    <row r="35" spans="1:5" x14ac:dyDescent="0.25">
      <c r="A35" s="1"/>
      <c r="B35" s="1"/>
      <c r="C35" s="1"/>
      <c r="D35" s="30"/>
      <c r="E35" s="30"/>
    </row>
    <row r="36" spans="1:5" x14ac:dyDescent="0.25">
      <c r="A36" s="1"/>
      <c r="B36" s="1"/>
      <c r="C36" s="1"/>
      <c r="D36" s="30"/>
      <c r="E36" s="30"/>
    </row>
    <row r="37" spans="1:5" x14ac:dyDescent="0.25">
      <c r="A37" s="1"/>
      <c r="B37" s="1"/>
      <c r="C37" s="1"/>
      <c r="D37" s="30"/>
      <c r="E37" s="30"/>
    </row>
    <row r="38" spans="1:5" x14ac:dyDescent="0.25">
      <c r="A38" s="1"/>
      <c r="B38" s="1"/>
      <c r="C38" s="1"/>
      <c r="D38" s="30"/>
      <c r="E38" s="30"/>
    </row>
    <row r="39" spans="1:5" x14ac:dyDescent="0.25">
      <c r="A39" s="1"/>
      <c r="B39" s="1"/>
      <c r="C39" s="1"/>
      <c r="D39" s="30"/>
      <c r="E39" s="30"/>
    </row>
    <row r="40" spans="1:5" x14ac:dyDescent="0.25">
      <c r="A40" s="1"/>
      <c r="B40" s="1"/>
      <c r="C40" s="1"/>
      <c r="D40" s="30"/>
      <c r="E40" s="30"/>
    </row>
    <row r="41" spans="1:5" x14ac:dyDescent="0.25">
      <c r="A41" s="1"/>
      <c r="B41" s="1"/>
      <c r="C41" s="1"/>
      <c r="D41" s="30"/>
      <c r="E41" s="30"/>
    </row>
    <row r="42" spans="1:5" x14ac:dyDescent="0.25">
      <c r="A42" s="1"/>
      <c r="B42" s="1"/>
      <c r="C42" s="1"/>
      <c r="D42" s="30"/>
      <c r="E42" s="30"/>
    </row>
    <row r="43" spans="1:5" x14ac:dyDescent="0.25">
      <c r="A43" s="1"/>
      <c r="B43" s="1"/>
      <c r="C43" s="1"/>
      <c r="D43" s="30"/>
      <c r="E43" s="30"/>
    </row>
    <row r="44" spans="1:5" x14ac:dyDescent="0.25">
      <c r="A44" s="1"/>
      <c r="B44" s="1"/>
      <c r="C44" s="1"/>
      <c r="D44" s="30"/>
      <c r="E44" s="30"/>
    </row>
    <row r="45" spans="1:5" x14ac:dyDescent="0.25">
      <c r="A45" s="1"/>
      <c r="B45" s="1"/>
      <c r="C45" s="1"/>
      <c r="D45" s="30"/>
      <c r="E45" s="30"/>
    </row>
    <row r="46" spans="1:5" x14ac:dyDescent="0.25">
      <c r="A46" s="1"/>
      <c r="B46" s="1"/>
      <c r="C46" s="1"/>
      <c r="D46" s="30"/>
      <c r="E46" s="30"/>
    </row>
    <row r="47" spans="1:5" x14ac:dyDescent="0.25">
      <c r="A47" s="1"/>
      <c r="B47" s="1"/>
      <c r="C47" s="1"/>
      <c r="D47" s="30"/>
      <c r="E47" s="30"/>
    </row>
    <row r="48" spans="1:5" x14ac:dyDescent="0.25">
      <c r="A48" s="1"/>
      <c r="B48" s="1"/>
      <c r="C48" s="1"/>
      <c r="D48" s="30"/>
      <c r="E48" s="30"/>
    </row>
    <row r="49" spans="1:5" x14ac:dyDescent="0.25">
      <c r="A49" s="1"/>
      <c r="B49" s="1"/>
      <c r="C49" s="1"/>
      <c r="D49" s="30"/>
      <c r="E49" s="30"/>
    </row>
  </sheetData>
  <mergeCells count="5">
    <mergeCell ref="A1:G2"/>
    <mergeCell ref="A4:G4"/>
    <mergeCell ref="D6:F6"/>
    <mergeCell ref="C9:E9"/>
    <mergeCell ref="C31:F31"/>
  </mergeCells>
  <pageMargins left="0.43307086614173229" right="0.78740157480314965" top="0.74803149606299213" bottom="0.74803149606299213" header="0.31496062992125984" footer="0.31496062992125984"/>
  <pageSetup paperSize="9" scale="75" fitToHeight="0" orientation="portrait" r:id="rId1"/>
  <headerFooter>
    <oddHeader>&amp;R&amp;A</oddHeader>
    <oddFooter xml:space="preserve">&amp;L&amp;9VAT Code Key:
A - Standard Rated
E - Exempt
N - Non Business / Outside the Scope
Z - Zero Rated&amp;C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C000"/>
    <pageSetUpPr fitToPage="1"/>
  </sheetPr>
  <dimension ref="A1:G13"/>
  <sheetViews>
    <sheetView showGridLines="0" view="pageBreakPreview" zoomScale="90" zoomScaleNormal="100" zoomScaleSheetLayoutView="90" workbookViewId="0">
      <selection activeCell="A11" sqref="A11:G11"/>
    </sheetView>
  </sheetViews>
  <sheetFormatPr defaultColWidth="9.140625" defaultRowHeight="15.75" x14ac:dyDescent="0.25"/>
  <cols>
    <col min="1" max="1" width="12.140625" style="38" bestFit="1" customWidth="1"/>
    <col min="2" max="2" width="12.140625" style="160" bestFit="1" customWidth="1"/>
    <col min="3" max="3" width="54.140625" style="39" customWidth="1"/>
    <col min="4" max="4" width="12.5703125" style="127" customWidth="1"/>
    <col min="5" max="5" width="12.42578125" style="38" bestFit="1" customWidth="1"/>
    <col min="6" max="6" width="13.85546875" style="38" customWidth="1"/>
    <col min="7" max="7" width="6.140625" style="52" customWidth="1"/>
    <col min="8" max="16384" width="9.140625" style="27"/>
  </cols>
  <sheetData>
    <row r="1" spans="1:7" ht="12.75" x14ac:dyDescent="0.25">
      <c r="A1" s="414" t="str">
        <f>UPPER(Index!E5)</f>
        <v>PORTFOLIO: SUSTAINABLE ECONOMIC DEVELOPMENT</v>
      </c>
      <c r="B1" s="414"/>
      <c r="C1" s="414"/>
      <c r="D1" s="414"/>
      <c r="E1" s="414"/>
      <c r="F1" s="414"/>
      <c r="G1" s="414"/>
    </row>
    <row r="2" spans="1:7" ht="12.75" x14ac:dyDescent="0.25">
      <c r="A2" s="414"/>
      <c r="B2" s="414"/>
      <c r="C2" s="414"/>
      <c r="D2" s="414"/>
      <c r="E2" s="414"/>
      <c r="F2" s="414"/>
      <c r="G2" s="414"/>
    </row>
    <row r="3" spans="1:7" x14ac:dyDescent="0.25">
      <c r="A3" s="36"/>
      <c r="B3" s="167"/>
      <c r="C3" s="36"/>
      <c r="D3" s="161"/>
      <c r="E3" s="36"/>
      <c r="F3" s="36"/>
      <c r="G3" s="153"/>
    </row>
    <row r="4" spans="1:7" ht="13.9" customHeight="1" x14ac:dyDescent="0.25">
      <c r="A4" s="414" t="s">
        <v>453</v>
      </c>
      <c r="B4" s="414"/>
      <c r="C4" s="414"/>
      <c r="D4" s="414"/>
      <c r="E4" s="414"/>
      <c r="F4" s="414"/>
      <c r="G4" s="414"/>
    </row>
    <row r="5" spans="1:7" ht="13.9" customHeight="1" x14ac:dyDescent="0.25">
      <c r="A5" s="414"/>
      <c r="B5" s="414"/>
      <c r="C5" s="414"/>
      <c r="D5" s="414"/>
      <c r="E5" s="414"/>
      <c r="F5" s="414"/>
      <c r="G5" s="414"/>
    </row>
    <row r="6" spans="1:7" s="35" customFormat="1" x14ac:dyDescent="0.25">
      <c r="A6" s="247"/>
      <c r="B6" s="167"/>
      <c r="C6" s="247"/>
      <c r="D6" s="225"/>
      <c r="E6" s="247"/>
      <c r="F6" s="247"/>
      <c r="G6" s="247"/>
    </row>
    <row r="7" spans="1:7" x14ac:dyDescent="0.25">
      <c r="A7" s="415" t="s">
        <v>435</v>
      </c>
      <c r="B7" s="415"/>
      <c r="C7" s="415"/>
      <c r="D7" s="415"/>
      <c r="E7" s="415"/>
      <c r="F7" s="415"/>
      <c r="G7" s="415"/>
    </row>
    <row r="8" spans="1:7" x14ac:dyDescent="0.25">
      <c r="A8" s="418" t="s">
        <v>584</v>
      </c>
      <c r="B8" s="418"/>
      <c r="C8" s="418"/>
      <c r="D8" s="418"/>
      <c r="E8" s="418"/>
      <c r="F8" s="418"/>
      <c r="G8" s="418"/>
    </row>
    <row r="9" spans="1:7" ht="121.15" customHeight="1" x14ac:dyDescent="0.25">
      <c r="A9" s="416" t="s">
        <v>650</v>
      </c>
      <c r="B9" s="416"/>
      <c r="C9" s="416"/>
      <c r="D9" s="416"/>
      <c r="E9" s="416"/>
      <c r="F9" s="416"/>
      <c r="G9" s="416"/>
    </row>
    <row r="10" spans="1:7" x14ac:dyDescent="0.25">
      <c r="A10" s="417" t="s">
        <v>541</v>
      </c>
      <c r="B10" s="417"/>
      <c r="C10" s="417"/>
      <c r="D10" s="417"/>
      <c r="E10" s="417"/>
      <c r="F10" s="417"/>
      <c r="G10" s="417"/>
    </row>
    <row r="11" spans="1:7" ht="186" customHeight="1" x14ac:dyDescent="0.25">
      <c r="A11" s="411" t="s">
        <v>651</v>
      </c>
      <c r="B11" s="411"/>
      <c r="C11" s="411"/>
      <c r="D11" s="411"/>
      <c r="E11" s="411"/>
      <c r="F11" s="411"/>
      <c r="G11" s="411"/>
    </row>
    <row r="12" spans="1:7" ht="42.6" customHeight="1" x14ac:dyDescent="0.25">
      <c r="A12" s="412" t="s">
        <v>652</v>
      </c>
      <c r="B12" s="412"/>
      <c r="C12" s="412"/>
      <c r="D12" s="412"/>
      <c r="E12" s="412"/>
      <c r="F12" s="412"/>
      <c r="G12" s="412"/>
    </row>
    <row r="13" spans="1:7" ht="93" customHeight="1" x14ac:dyDescent="0.25">
      <c r="A13" s="413" t="s">
        <v>653</v>
      </c>
      <c r="B13" s="413"/>
      <c r="C13" s="413"/>
      <c r="D13" s="413"/>
      <c r="E13" s="413"/>
      <c r="F13" s="413"/>
      <c r="G13" s="413"/>
    </row>
  </sheetData>
  <mergeCells count="9">
    <mergeCell ref="A11:G11"/>
    <mergeCell ref="A12:G12"/>
    <mergeCell ref="A13:G13"/>
    <mergeCell ref="A1:G2"/>
    <mergeCell ref="A7:G7"/>
    <mergeCell ref="A9:G9"/>
    <mergeCell ref="A10:G10"/>
    <mergeCell ref="A4:G5"/>
    <mergeCell ref="A8:G8"/>
  </mergeCells>
  <hyperlinks>
    <hyperlink ref="A12:G12" r:id="rId1" location="fee-category-or-categories." display="https://www.gov.uk/guidance/fees-for-planning-applications - fee-category-or-categories." xr:uid="{71DB2086-0B1C-4DCB-ADAA-C4A452487F56}"/>
  </hyperlinks>
  <pageMargins left="0.43307086614173229" right="0.78740157480314965" top="0.74803149606299213" bottom="0.74803149606299213" header="0.31496062992125984" footer="0.31496062992125984"/>
  <pageSetup paperSize="9" scale="72" fitToHeight="0" orientation="portrait" r:id="rId2"/>
  <headerFooter>
    <oddHeader>&amp;R&amp;A</oddHeader>
    <oddFooter xml:space="preserve">&amp;L&amp;9VAT Code Key:
A - Standard Rated
E - Exempt
N - Non Business / Outside the Scope
Z - Zero Rated&amp;C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8" tint="0.39997558519241921"/>
    <pageSetUpPr fitToPage="1"/>
  </sheetPr>
  <dimension ref="A1:I32"/>
  <sheetViews>
    <sheetView showGridLines="0" view="pageBreakPreview" zoomScaleNormal="90" zoomScaleSheetLayoutView="100" zoomScalePageLayoutView="75" workbookViewId="0">
      <selection activeCell="A11" sqref="A11:G11"/>
    </sheetView>
  </sheetViews>
  <sheetFormatPr defaultColWidth="9.140625" defaultRowHeight="15.75" x14ac:dyDescent="0.25"/>
  <cols>
    <col min="1" max="2" width="10.28515625" style="25" customWidth="1"/>
    <col min="3" max="3" width="51.5703125" style="25" customWidth="1"/>
    <col min="4" max="6" width="11" style="25" customWidth="1"/>
    <col min="7" max="7" width="9.5703125" style="25" customWidth="1"/>
    <col min="8" max="8" width="9.140625" style="25" customWidth="1"/>
    <col min="9" max="16384" width="9.140625" style="25"/>
  </cols>
  <sheetData>
    <row r="1" spans="1:9" x14ac:dyDescent="0.25">
      <c r="A1" s="414" t="s">
        <v>739</v>
      </c>
      <c r="B1" s="414"/>
      <c r="C1" s="414"/>
      <c r="D1" s="414"/>
      <c r="E1" s="414"/>
      <c r="F1" s="414"/>
      <c r="G1" s="414"/>
      <c r="H1" s="3"/>
    </row>
    <row r="2" spans="1:9" x14ac:dyDescent="0.25">
      <c r="A2" s="414"/>
      <c r="B2" s="414"/>
      <c r="C2" s="414"/>
      <c r="D2" s="414"/>
      <c r="E2" s="414"/>
      <c r="F2" s="414"/>
      <c r="G2" s="414"/>
      <c r="H2" s="3"/>
    </row>
    <row r="3" spans="1:9" x14ac:dyDescent="0.25">
      <c r="A3" s="39"/>
      <c r="B3" s="39"/>
      <c r="C3" s="39"/>
      <c r="D3" s="39"/>
      <c r="E3" s="39"/>
      <c r="F3" s="39"/>
      <c r="G3" s="39"/>
      <c r="H3" s="3"/>
    </row>
    <row r="4" spans="1:9" x14ac:dyDescent="0.25">
      <c r="A4" s="415" t="s">
        <v>282</v>
      </c>
      <c r="B4" s="415"/>
      <c r="C4" s="415"/>
      <c r="D4" s="415"/>
      <c r="E4" s="415"/>
      <c r="F4" s="415"/>
      <c r="G4" s="415"/>
      <c r="H4" s="3"/>
    </row>
    <row r="5" spans="1:9" x14ac:dyDescent="0.25">
      <c r="A5" s="39"/>
      <c r="B5" s="39"/>
      <c r="C5" s="39"/>
      <c r="D5" s="39"/>
      <c r="E5" s="39"/>
      <c r="F5" s="39"/>
      <c r="G5" s="39"/>
      <c r="H5" s="4"/>
    </row>
    <row r="6" spans="1:9" ht="15.75" customHeight="1" x14ac:dyDescent="0.25">
      <c r="A6" s="313" t="s">
        <v>254</v>
      </c>
      <c r="B6" s="313" t="s">
        <v>255</v>
      </c>
      <c r="C6" s="354"/>
      <c r="D6" s="415" t="s">
        <v>596</v>
      </c>
      <c r="E6" s="442"/>
      <c r="F6" s="442"/>
      <c r="G6" s="63"/>
      <c r="H6" s="4"/>
    </row>
    <row r="7" spans="1:9" x14ac:dyDescent="0.25">
      <c r="A7" s="313" t="s">
        <v>256</v>
      </c>
      <c r="B7" s="313" t="s">
        <v>595</v>
      </c>
      <c r="C7" s="354"/>
      <c r="D7" s="313" t="s">
        <v>257</v>
      </c>
      <c r="E7" s="313" t="s">
        <v>258</v>
      </c>
      <c r="F7" s="313" t="s">
        <v>259</v>
      </c>
      <c r="G7" s="313" t="s">
        <v>260</v>
      </c>
      <c r="H7" s="4"/>
    </row>
    <row r="8" spans="1:9" x14ac:dyDescent="0.25">
      <c r="A8" s="313" t="s">
        <v>261</v>
      </c>
      <c r="B8" s="313" t="s">
        <v>261</v>
      </c>
      <c r="C8" s="37"/>
      <c r="D8" s="313" t="s">
        <v>261</v>
      </c>
      <c r="E8" s="313" t="s">
        <v>261</v>
      </c>
      <c r="F8" s="79" t="s">
        <v>261</v>
      </c>
      <c r="G8" s="313" t="s">
        <v>262</v>
      </c>
      <c r="H8" s="366" t="s">
        <v>598</v>
      </c>
      <c r="I8" s="366" t="s">
        <v>599</v>
      </c>
    </row>
    <row r="9" spans="1:9" x14ac:dyDescent="0.25">
      <c r="A9" s="39"/>
      <c r="B9" s="39"/>
      <c r="C9" s="480" t="s">
        <v>454</v>
      </c>
      <c r="D9" s="480"/>
      <c r="E9" s="480"/>
      <c r="F9" s="39"/>
      <c r="G9" s="39"/>
      <c r="H9" s="4"/>
    </row>
    <row r="10" spans="1:9" x14ac:dyDescent="0.25">
      <c r="A10" s="39"/>
      <c r="B10" s="39"/>
      <c r="C10" s="39"/>
      <c r="D10" s="73"/>
      <c r="E10" s="73"/>
      <c r="F10" s="39"/>
      <c r="G10" s="52"/>
      <c r="H10" s="4"/>
    </row>
    <row r="11" spans="1:9" x14ac:dyDescent="0.25">
      <c r="A11" s="39"/>
      <c r="B11" s="39"/>
      <c r="C11" s="71" t="s">
        <v>455</v>
      </c>
      <c r="D11" s="75"/>
      <c r="E11" s="75"/>
      <c r="F11" s="67"/>
      <c r="G11" s="66"/>
      <c r="H11" s="4"/>
    </row>
    <row r="12" spans="1:9" ht="15.75" customHeight="1" x14ac:dyDescent="0.25">
      <c r="A12" s="86"/>
      <c r="B12" s="86"/>
      <c r="C12" s="491" t="s">
        <v>84</v>
      </c>
      <c r="D12" s="491"/>
      <c r="E12" s="491"/>
      <c r="F12" s="67"/>
      <c r="G12" s="66"/>
      <c r="H12" s="4"/>
    </row>
    <row r="13" spans="1:9" x14ac:dyDescent="0.25">
      <c r="A13" s="132">
        <v>80</v>
      </c>
      <c r="B13" s="132">
        <v>80</v>
      </c>
      <c r="C13" s="67" t="s">
        <v>286</v>
      </c>
      <c r="D13" s="85">
        <f>F13-E13</f>
        <v>80</v>
      </c>
      <c r="E13" s="85">
        <v>0</v>
      </c>
      <c r="F13" s="87">
        <v>80</v>
      </c>
      <c r="G13" s="66" t="s">
        <v>479</v>
      </c>
      <c r="H13" s="3">
        <v>4062</v>
      </c>
      <c r="I13" s="25">
        <f>F13*H13</f>
        <v>324960</v>
      </c>
    </row>
    <row r="14" spans="1:9" x14ac:dyDescent="0.25">
      <c r="A14" s="132"/>
      <c r="B14" s="132"/>
      <c r="C14" s="67"/>
      <c r="D14" s="58"/>
      <c r="E14" s="58"/>
      <c r="F14" s="58"/>
      <c r="G14" s="66"/>
      <c r="H14" s="3"/>
    </row>
    <row r="15" spans="1:9" x14ac:dyDescent="0.25">
      <c r="A15" s="77"/>
      <c r="B15" s="77"/>
      <c r="C15" s="71" t="s">
        <v>85</v>
      </c>
      <c r="D15" s="75"/>
      <c r="E15" s="75"/>
      <c r="F15" s="58"/>
      <c r="G15" s="66"/>
      <c r="H15" s="3"/>
    </row>
    <row r="16" spans="1:9" x14ac:dyDescent="0.25">
      <c r="A16" s="77"/>
      <c r="B16" s="77"/>
      <c r="C16" s="491" t="s">
        <v>84</v>
      </c>
      <c r="D16" s="491"/>
      <c r="E16" s="491"/>
      <c r="F16" s="58"/>
      <c r="G16" s="66"/>
      <c r="H16" s="3"/>
    </row>
    <row r="17" spans="1:9" x14ac:dyDescent="0.25">
      <c r="A17" s="132">
        <v>100</v>
      </c>
      <c r="B17" s="132">
        <v>100</v>
      </c>
      <c r="C17" s="67" t="s">
        <v>286</v>
      </c>
      <c r="D17" s="125">
        <f>F17-E17</f>
        <v>100</v>
      </c>
      <c r="E17" s="125">
        <v>0</v>
      </c>
      <c r="F17" s="88">
        <v>100</v>
      </c>
      <c r="G17" s="66" t="s">
        <v>479</v>
      </c>
      <c r="H17" s="3">
        <v>110</v>
      </c>
      <c r="I17" s="25">
        <f>F17*H17</f>
        <v>11000</v>
      </c>
    </row>
    <row r="18" spans="1:9" x14ac:dyDescent="0.25">
      <c r="A18" s="77"/>
      <c r="B18" s="77"/>
      <c r="C18" s="71"/>
      <c r="D18" s="88"/>
      <c r="E18" s="88"/>
      <c r="F18" s="88"/>
      <c r="G18" s="66"/>
      <c r="H18" s="3"/>
    </row>
    <row r="19" spans="1:9" ht="39" customHeight="1" x14ac:dyDescent="0.25">
      <c r="A19" s="77"/>
      <c r="B19" s="77"/>
      <c r="C19" s="490" t="s">
        <v>287</v>
      </c>
      <c r="D19" s="490"/>
      <c r="E19" s="490"/>
      <c r="F19" s="490"/>
      <c r="G19" s="66"/>
      <c r="H19" s="3"/>
    </row>
    <row r="20" spans="1:9" x14ac:dyDescent="0.25">
      <c r="A20" s="1"/>
      <c r="B20" s="1"/>
      <c r="C20" s="1"/>
      <c r="D20" s="1"/>
      <c r="E20" s="1"/>
    </row>
    <row r="21" spans="1:9" x14ac:dyDescent="0.25">
      <c r="A21" s="1"/>
      <c r="B21" s="1"/>
      <c r="C21" s="1"/>
      <c r="D21" s="1"/>
      <c r="E21" s="1"/>
    </row>
    <row r="22" spans="1:9" x14ac:dyDescent="0.25">
      <c r="A22" s="1"/>
      <c r="B22" s="1"/>
      <c r="C22" s="1"/>
      <c r="D22" s="1"/>
      <c r="E22" s="1"/>
    </row>
    <row r="23" spans="1:9" x14ac:dyDescent="0.25">
      <c r="A23" s="1"/>
      <c r="B23" s="1"/>
      <c r="C23" s="1"/>
      <c r="D23" s="1"/>
      <c r="E23" s="1"/>
    </row>
    <row r="24" spans="1:9" x14ac:dyDescent="0.25">
      <c r="A24" s="1"/>
      <c r="B24" s="1"/>
      <c r="C24" s="1"/>
      <c r="D24" s="1"/>
      <c r="E24" s="1"/>
    </row>
    <row r="25" spans="1:9" x14ac:dyDescent="0.25">
      <c r="A25" s="1"/>
      <c r="B25" s="1"/>
      <c r="C25" s="1"/>
      <c r="D25" s="1"/>
      <c r="E25" s="1"/>
    </row>
    <row r="26" spans="1:9" x14ac:dyDescent="0.25">
      <c r="A26" s="1"/>
      <c r="B26" s="1"/>
      <c r="C26" s="1"/>
      <c r="D26" s="1"/>
      <c r="E26" s="1"/>
    </row>
    <row r="27" spans="1:9" x14ac:dyDescent="0.25">
      <c r="A27" s="1"/>
      <c r="B27" s="1"/>
      <c r="C27" s="1"/>
      <c r="D27" s="1"/>
      <c r="E27" s="1"/>
    </row>
    <row r="28" spans="1:9" x14ac:dyDescent="0.25">
      <c r="A28" s="1"/>
      <c r="B28" s="1"/>
      <c r="C28" s="1"/>
      <c r="D28" s="1"/>
      <c r="E28" s="1"/>
    </row>
    <row r="29" spans="1:9" x14ac:dyDescent="0.25">
      <c r="A29" s="1"/>
      <c r="B29" s="1"/>
      <c r="C29" s="1"/>
      <c r="D29" s="1"/>
      <c r="E29" s="1"/>
    </row>
    <row r="30" spans="1:9" x14ac:dyDescent="0.25">
      <c r="A30" s="1"/>
      <c r="B30" s="1"/>
      <c r="C30" s="1"/>
      <c r="D30" s="1"/>
      <c r="E30" s="1"/>
    </row>
    <row r="31" spans="1:9" x14ac:dyDescent="0.25">
      <c r="A31" s="1"/>
      <c r="B31" s="1"/>
      <c r="C31" s="1"/>
      <c r="D31" s="1"/>
      <c r="E31" s="1"/>
    </row>
    <row r="32" spans="1:9" x14ac:dyDescent="0.25">
      <c r="A32" s="1"/>
      <c r="B32" s="1"/>
      <c r="C32" s="1"/>
      <c r="D32" s="1"/>
      <c r="E32" s="1"/>
    </row>
  </sheetData>
  <mergeCells count="7">
    <mergeCell ref="C19:F19"/>
    <mergeCell ref="C16:E16"/>
    <mergeCell ref="A1:G2"/>
    <mergeCell ref="A4:G4"/>
    <mergeCell ref="D6:F6"/>
    <mergeCell ref="C9:E9"/>
    <mergeCell ref="C12:E12"/>
  </mergeCells>
  <pageMargins left="0.43307086614173229" right="0.78740157480314965" top="0.74803149606299213" bottom="0.74803149606299213" header="0.31496062992125984" footer="0.31496062992125984"/>
  <pageSetup paperSize="9" scale="78" fitToHeight="0" orientation="portrait" r:id="rId1"/>
  <headerFooter>
    <oddHeader>&amp;R&amp;A</oddHeader>
    <oddFooter xml:space="preserve">&amp;L&amp;9VAT Code Key:
A - Standard Rated
E - Exempt
N - Non Business / Outside the Scope
Z - Zero Rated&amp;C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BA6F-E0B4-4F95-A73F-AA0D4942ED53}">
  <sheetPr>
    <tabColor theme="5" tint="0.39997558519241921"/>
    <pageSetUpPr fitToPage="1"/>
  </sheetPr>
  <dimension ref="A1:P66"/>
  <sheetViews>
    <sheetView showGridLines="0" view="pageBreakPreview" zoomScale="90" zoomScaleNormal="90" zoomScaleSheetLayoutView="90" zoomScalePageLayoutView="75" workbookViewId="0">
      <selection activeCell="A11" sqref="A11:G11"/>
    </sheetView>
  </sheetViews>
  <sheetFormatPr defaultColWidth="9.140625" defaultRowHeight="15.75" x14ac:dyDescent="0.25"/>
  <cols>
    <col min="1" max="1" width="12.5703125" style="25" customWidth="1"/>
    <col min="2" max="2" width="12.5703125" style="91" customWidth="1"/>
    <col min="3" max="3" width="65.140625" style="25" customWidth="1"/>
    <col min="4" max="5" width="11.5703125" style="25" customWidth="1"/>
    <col min="6" max="6" width="11.5703125" style="115" customWidth="1"/>
    <col min="7" max="7" width="10.140625" style="25" customWidth="1"/>
    <col min="8" max="16384" width="9.140625" style="25"/>
  </cols>
  <sheetData>
    <row r="1" spans="1:7" ht="15.6" customHeight="1" x14ac:dyDescent="0.25">
      <c r="A1" s="493" t="s">
        <v>243</v>
      </c>
      <c r="B1" s="493"/>
      <c r="C1" s="493"/>
      <c r="D1" s="493"/>
      <c r="E1" s="493"/>
      <c r="F1" s="493"/>
      <c r="G1" s="493"/>
    </row>
    <row r="2" spans="1:7" ht="15.6" customHeight="1" x14ac:dyDescent="0.25">
      <c r="A2" s="493"/>
      <c r="B2" s="493"/>
      <c r="C2" s="493"/>
      <c r="D2" s="493"/>
      <c r="E2" s="493"/>
      <c r="F2" s="493"/>
      <c r="G2" s="493"/>
    </row>
    <row r="3" spans="1:7" ht="16.5" customHeight="1" x14ac:dyDescent="0.25">
      <c r="A3"/>
      <c r="B3" s="140"/>
      <c r="C3"/>
      <c r="D3"/>
      <c r="E3"/>
      <c r="F3" s="114"/>
      <c r="G3"/>
    </row>
    <row r="4" spans="1:7" ht="21" customHeight="1" x14ac:dyDescent="0.25">
      <c r="A4" s="415" t="s">
        <v>253</v>
      </c>
      <c r="B4" s="415"/>
      <c r="C4" s="415"/>
      <c r="D4" s="415"/>
      <c r="E4" s="415"/>
      <c r="F4" s="415"/>
      <c r="G4" s="415"/>
    </row>
    <row r="5" spans="1:7" ht="15.95" customHeight="1" x14ac:dyDescent="0.25">
      <c r="A5"/>
      <c r="B5" s="140"/>
      <c r="C5"/>
      <c r="D5"/>
      <c r="E5"/>
      <c r="F5" s="114"/>
      <c r="G5"/>
    </row>
    <row r="6" spans="1:7" ht="15.95" customHeight="1" x14ac:dyDescent="0.25">
      <c r="A6" s="464" t="s">
        <v>263</v>
      </c>
      <c r="B6" s="464"/>
      <c r="C6" s="464"/>
      <c r="D6"/>
      <c r="E6"/>
      <c r="F6" s="114"/>
      <c r="G6"/>
    </row>
    <row r="7" spans="1:7" ht="15.95" customHeight="1" x14ac:dyDescent="0.25">
      <c r="A7" s="416" t="s">
        <v>264</v>
      </c>
      <c r="B7" s="416"/>
      <c r="C7" s="416"/>
      <c r="D7" s="416"/>
      <c r="E7" s="416"/>
      <c r="F7" s="416"/>
      <c r="G7" s="416"/>
    </row>
    <row r="8" spans="1:7" ht="15.95" customHeight="1" x14ac:dyDescent="0.25">
      <c r="A8" s="416"/>
      <c r="B8" s="416"/>
      <c r="C8" s="416"/>
      <c r="D8" s="416"/>
      <c r="E8" s="416"/>
      <c r="F8" s="416"/>
      <c r="G8" s="416"/>
    </row>
    <row r="9" spans="1:7" ht="15.95" customHeight="1" x14ac:dyDescent="0.25">
      <c r="A9" s="416"/>
      <c r="B9" s="416"/>
      <c r="C9" s="416"/>
      <c r="D9" s="416"/>
      <c r="E9" s="416"/>
      <c r="F9" s="416"/>
      <c r="G9" s="416"/>
    </row>
    <row r="10" spans="1:7" ht="15.95" customHeight="1" x14ac:dyDescent="0.25">
      <c r="A10"/>
      <c r="B10" s="140"/>
      <c r="C10"/>
      <c r="D10"/>
      <c r="E10"/>
      <c r="F10" s="114"/>
      <c r="G10"/>
    </row>
    <row r="11" spans="1:7" x14ac:dyDescent="0.25">
      <c r="A11" s="313" t="s">
        <v>254</v>
      </c>
      <c r="B11" s="313" t="s">
        <v>255</v>
      </c>
      <c r="C11" s="37"/>
      <c r="D11" s="415" t="s">
        <v>596</v>
      </c>
      <c r="E11" s="442"/>
      <c r="F11" s="442"/>
      <c r="G11" s="63"/>
    </row>
    <row r="12" spans="1:7" x14ac:dyDescent="0.25">
      <c r="A12" s="313" t="s">
        <v>256</v>
      </c>
      <c r="B12" s="313" t="s">
        <v>595</v>
      </c>
      <c r="C12" s="37"/>
      <c r="D12" s="313" t="s">
        <v>257</v>
      </c>
      <c r="E12" s="313" t="s">
        <v>258</v>
      </c>
      <c r="F12" s="143" t="s">
        <v>259</v>
      </c>
      <c r="G12" s="313" t="s">
        <v>260</v>
      </c>
    </row>
    <row r="13" spans="1:7" x14ac:dyDescent="0.25">
      <c r="A13" s="313" t="s">
        <v>261</v>
      </c>
      <c r="B13" s="313" t="s">
        <v>261</v>
      </c>
      <c r="C13" s="37"/>
      <c r="D13" s="313" t="s">
        <v>261</v>
      </c>
      <c r="E13" s="313" t="s">
        <v>261</v>
      </c>
      <c r="F13" s="143" t="s">
        <v>261</v>
      </c>
      <c r="G13" s="313" t="s">
        <v>262</v>
      </c>
    </row>
    <row r="14" spans="1:7" x14ac:dyDescent="0.25">
      <c r="A14" s="57"/>
      <c r="B14" s="83"/>
      <c r="C14" s="118" t="s">
        <v>559</v>
      </c>
      <c r="D14" s="57"/>
      <c r="E14" s="57"/>
      <c r="F14" s="141"/>
      <c r="G14" s="52"/>
    </row>
    <row r="15" spans="1:7" x14ac:dyDescent="0.25">
      <c r="A15" s="149">
        <v>120</v>
      </c>
      <c r="B15" s="336">
        <v>120</v>
      </c>
      <c r="C15" s="68" t="s">
        <v>152</v>
      </c>
      <c r="D15" s="147">
        <v>130</v>
      </c>
      <c r="E15" s="308">
        <f>D15*0.2</f>
        <v>26</v>
      </c>
      <c r="F15" s="307">
        <f>D15+E15</f>
        <v>156</v>
      </c>
      <c r="G15" s="81" t="s">
        <v>529</v>
      </c>
    </row>
    <row r="16" spans="1:7" x14ac:dyDescent="0.25">
      <c r="A16" s="149">
        <v>100</v>
      </c>
      <c r="B16" s="336">
        <v>100</v>
      </c>
      <c r="C16" s="68" t="s">
        <v>265</v>
      </c>
      <c r="D16" s="147">
        <v>100</v>
      </c>
      <c r="E16" s="308">
        <f t="shared" ref="E16:E18" si="0">D16*0.2</f>
        <v>20</v>
      </c>
      <c r="F16" s="307">
        <f>D16+E16</f>
        <v>120</v>
      </c>
      <c r="G16" s="81" t="s">
        <v>529</v>
      </c>
    </row>
    <row r="17" spans="1:14" x14ac:dyDescent="0.25">
      <c r="A17" s="149">
        <v>80</v>
      </c>
      <c r="B17" s="336">
        <v>80</v>
      </c>
      <c r="C17" s="68" t="s">
        <v>153</v>
      </c>
      <c r="D17" s="147">
        <v>80</v>
      </c>
      <c r="E17" s="308">
        <f t="shared" si="0"/>
        <v>16</v>
      </c>
      <c r="F17" s="307">
        <f>D17+E17</f>
        <v>96</v>
      </c>
      <c r="G17" s="81" t="s">
        <v>529</v>
      </c>
    </row>
    <row r="18" spans="1:14" x14ac:dyDescent="0.25">
      <c r="A18" s="149">
        <v>70</v>
      </c>
      <c r="B18" s="336">
        <v>70</v>
      </c>
      <c r="C18" s="68" t="s">
        <v>154</v>
      </c>
      <c r="D18" s="147">
        <v>70</v>
      </c>
      <c r="E18" s="308">
        <f t="shared" si="0"/>
        <v>14</v>
      </c>
      <c r="F18" s="307">
        <f>D18+E18</f>
        <v>84</v>
      </c>
      <c r="G18" s="81" t="s">
        <v>529</v>
      </c>
    </row>
    <row r="19" spans="1:14" x14ac:dyDescent="0.25">
      <c r="A19" s="148"/>
      <c r="B19" s="224"/>
      <c r="C19" s="39"/>
      <c r="D19" s="148"/>
      <c r="E19" s="148"/>
      <c r="F19" s="367"/>
      <c r="G19" s="81"/>
    </row>
    <row r="20" spans="1:14" x14ac:dyDescent="0.25">
      <c r="A20" s="148"/>
      <c r="B20" s="224"/>
      <c r="C20" s="138" t="s">
        <v>266</v>
      </c>
      <c r="D20" s="148"/>
      <c r="E20" s="148"/>
      <c r="F20" s="367"/>
      <c r="G20" s="81"/>
    </row>
    <row r="21" spans="1:14" x14ac:dyDescent="0.25">
      <c r="A21" s="375" t="s">
        <v>62</v>
      </c>
      <c r="B21" s="399">
        <v>600</v>
      </c>
      <c r="C21" s="406" t="s">
        <v>556</v>
      </c>
      <c r="D21" s="177">
        <f>ROUND(F21/1.2*1,-1)</f>
        <v>500</v>
      </c>
      <c r="E21" s="178">
        <f t="shared" ref="E21:E38" si="1">D21*0.2</f>
        <v>100</v>
      </c>
      <c r="F21" s="407">
        <v>600</v>
      </c>
      <c r="G21" s="404" t="s">
        <v>529</v>
      </c>
      <c r="J21" s="25" t="s">
        <v>779</v>
      </c>
      <c r="N21" s="25" t="s">
        <v>793</v>
      </c>
    </row>
    <row r="22" spans="1:14" x14ac:dyDescent="0.25">
      <c r="A22" s="399" t="s">
        <v>267</v>
      </c>
      <c r="B22" s="399" t="s">
        <v>267</v>
      </c>
      <c r="C22" s="406" t="s">
        <v>157</v>
      </c>
      <c r="D22" s="177">
        <v>800</v>
      </c>
      <c r="E22" s="178">
        <f>D22*0.2</f>
        <v>160</v>
      </c>
      <c r="F22" s="407">
        <f>ROUND(D22+E22,1)</f>
        <v>960</v>
      </c>
      <c r="G22" s="404" t="s">
        <v>529</v>
      </c>
    </row>
    <row r="23" spans="1:14" x14ac:dyDescent="0.25">
      <c r="A23" s="399" t="s">
        <v>268</v>
      </c>
      <c r="B23" s="399" t="s">
        <v>268</v>
      </c>
      <c r="C23" s="406" t="s">
        <v>158</v>
      </c>
      <c r="D23" s="177">
        <f>ROUND(F23/1.2,1)</f>
        <v>1041.7</v>
      </c>
      <c r="E23" s="178">
        <f>ROUND(D23*0.2,1)</f>
        <v>208.3</v>
      </c>
      <c r="F23" s="407">
        <v>1250</v>
      </c>
      <c r="G23" s="404" t="s">
        <v>529</v>
      </c>
      <c r="J23" s="25" t="s">
        <v>781</v>
      </c>
      <c r="N23" s="25" t="s">
        <v>794</v>
      </c>
    </row>
    <row r="24" spans="1:14" x14ac:dyDescent="0.25">
      <c r="A24" s="371">
        <v>350</v>
      </c>
      <c r="B24" s="399">
        <v>350</v>
      </c>
      <c r="C24" s="406" t="s">
        <v>159</v>
      </c>
      <c r="D24" s="177">
        <v>350</v>
      </c>
      <c r="E24" s="178">
        <f t="shared" si="1"/>
        <v>70</v>
      </c>
      <c r="F24" s="407">
        <f t="shared" ref="F24:F38" si="2">D24+E24</f>
        <v>420</v>
      </c>
      <c r="G24" s="404" t="s">
        <v>529</v>
      </c>
    </row>
    <row r="25" spans="1:14" x14ac:dyDescent="0.25">
      <c r="A25" s="371">
        <v>300</v>
      </c>
      <c r="B25" s="399">
        <v>300</v>
      </c>
      <c r="C25" s="406" t="s">
        <v>160</v>
      </c>
      <c r="D25" s="177">
        <v>300</v>
      </c>
      <c r="E25" s="178">
        <f>D25*0.2</f>
        <v>60</v>
      </c>
      <c r="F25" s="407">
        <f t="shared" si="2"/>
        <v>360</v>
      </c>
      <c r="G25" s="404" t="s">
        <v>529</v>
      </c>
    </row>
    <row r="26" spans="1:14" x14ac:dyDescent="0.25">
      <c r="A26" s="371">
        <v>250</v>
      </c>
      <c r="B26" s="399">
        <v>250</v>
      </c>
      <c r="C26" s="406" t="s">
        <v>161</v>
      </c>
      <c r="D26" s="177">
        <v>250</v>
      </c>
      <c r="E26" s="178">
        <f t="shared" si="1"/>
        <v>50</v>
      </c>
      <c r="F26" s="407">
        <f t="shared" si="2"/>
        <v>300</v>
      </c>
      <c r="G26" s="404" t="s">
        <v>529</v>
      </c>
    </row>
    <row r="27" spans="1:14" x14ac:dyDescent="0.25">
      <c r="A27" s="399">
        <v>200</v>
      </c>
      <c r="B27" s="399">
        <v>200</v>
      </c>
      <c r="C27" s="406" t="s">
        <v>162</v>
      </c>
      <c r="D27" s="177">
        <v>200</v>
      </c>
      <c r="E27" s="178">
        <f t="shared" si="1"/>
        <v>40</v>
      </c>
      <c r="F27" s="407">
        <f t="shared" si="2"/>
        <v>240</v>
      </c>
      <c r="G27" s="404" t="s">
        <v>529</v>
      </c>
    </row>
    <row r="28" spans="1:14" x14ac:dyDescent="0.25">
      <c r="A28" s="399">
        <v>750</v>
      </c>
      <c r="B28" s="399">
        <v>750</v>
      </c>
      <c r="C28" s="406" t="s">
        <v>163</v>
      </c>
      <c r="D28" s="177">
        <v>850</v>
      </c>
      <c r="E28" s="178">
        <v>0</v>
      </c>
      <c r="F28" s="407">
        <f t="shared" si="2"/>
        <v>850</v>
      </c>
      <c r="G28" s="404" t="s">
        <v>479</v>
      </c>
    </row>
    <row r="29" spans="1:14" x14ac:dyDescent="0.25">
      <c r="A29" s="399">
        <v>1000</v>
      </c>
      <c r="B29" s="399">
        <v>1000</v>
      </c>
      <c r="C29" s="406" t="s">
        <v>164</v>
      </c>
      <c r="D29" s="177">
        <v>1000</v>
      </c>
      <c r="E29" s="178">
        <v>0</v>
      </c>
      <c r="F29" s="407">
        <f t="shared" si="2"/>
        <v>1000</v>
      </c>
      <c r="G29" s="404" t="s">
        <v>479</v>
      </c>
    </row>
    <row r="30" spans="1:14" ht="16.5" customHeight="1" x14ac:dyDescent="0.25">
      <c r="A30" s="399">
        <v>100</v>
      </c>
      <c r="B30" s="399">
        <v>100</v>
      </c>
      <c r="C30" s="406" t="s">
        <v>165</v>
      </c>
      <c r="D30" s="177">
        <v>100</v>
      </c>
      <c r="E30" s="178">
        <v>0</v>
      </c>
      <c r="F30" s="407">
        <f t="shared" si="2"/>
        <v>100</v>
      </c>
      <c r="G30" s="404" t="s">
        <v>479</v>
      </c>
    </row>
    <row r="31" spans="1:14" ht="16.5" customHeight="1" x14ac:dyDescent="0.25">
      <c r="A31" s="399">
        <v>100</v>
      </c>
      <c r="B31" s="371">
        <v>100</v>
      </c>
      <c r="C31" s="406" t="s">
        <v>166</v>
      </c>
      <c r="D31" s="177">
        <v>100</v>
      </c>
      <c r="E31" s="178">
        <v>0</v>
      </c>
      <c r="F31" s="407">
        <f t="shared" si="2"/>
        <v>100</v>
      </c>
      <c r="G31" s="404" t="s">
        <v>479</v>
      </c>
    </row>
    <row r="32" spans="1:14" ht="17.45" customHeight="1" x14ac:dyDescent="0.25">
      <c r="A32" s="399">
        <v>100</v>
      </c>
      <c r="B32" s="371">
        <v>100</v>
      </c>
      <c r="C32" s="406" t="s">
        <v>167</v>
      </c>
      <c r="D32" s="177">
        <v>100</v>
      </c>
      <c r="E32" s="178">
        <v>0</v>
      </c>
      <c r="F32" s="407">
        <f t="shared" si="2"/>
        <v>100</v>
      </c>
      <c r="G32" s="404" t="s">
        <v>479</v>
      </c>
    </row>
    <row r="33" spans="1:16" x14ac:dyDescent="0.25">
      <c r="A33" s="399">
        <v>75</v>
      </c>
      <c r="B33" s="371">
        <v>75</v>
      </c>
      <c r="C33" s="406" t="s">
        <v>168</v>
      </c>
      <c r="D33" s="177">
        <v>75</v>
      </c>
      <c r="E33" s="178">
        <v>0</v>
      </c>
      <c r="F33" s="407">
        <f t="shared" si="2"/>
        <v>75</v>
      </c>
      <c r="G33" s="404" t="s">
        <v>479</v>
      </c>
    </row>
    <row r="34" spans="1:16" x14ac:dyDescent="0.25">
      <c r="A34" s="399">
        <v>100</v>
      </c>
      <c r="B34" s="371">
        <v>100</v>
      </c>
      <c r="C34" s="406" t="s">
        <v>169</v>
      </c>
      <c r="D34" s="177">
        <v>100</v>
      </c>
      <c r="E34" s="178">
        <v>0</v>
      </c>
      <c r="F34" s="407">
        <f t="shared" si="2"/>
        <v>100</v>
      </c>
      <c r="G34" s="404" t="s">
        <v>479</v>
      </c>
    </row>
    <row r="35" spans="1:16" x14ac:dyDescent="0.25">
      <c r="A35" s="399">
        <v>100</v>
      </c>
      <c r="B35" s="371">
        <v>100</v>
      </c>
      <c r="C35" s="406" t="s">
        <v>170</v>
      </c>
      <c r="D35" s="177">
        <v>100</v>
      </c>
      <c r="E35" s="178">
        <f t="shared" si="1"/>
        <v>20</v>
      </c>
      <c r="F35" s="407">
        <f t="shared" si="2"/>
        <v>120</v>
      </c>
      <c r="G35" s="404" t="s">
        <v>529</v>
      </c>
    </row>
    <row r="36" spans="1:16" x14ac:dyDescent="0.25">
      <c r="A36" s="399">
        <v>75</v>
      </c>
      <c r="B36" s="371">
        <v>75</v>
      </c>
      <c r="C36" s="406" t="s">
        <v>171</v>
      </c>
      <c r="D36" s="177">
        <v>100</v>
      </c>
      <c r="E36" s="178">
        <v>0</v>
      </c>
      <c r="F36" s="407">
        <f t="shared" si="2"/>
        <v>100</v>
      </c>
      <c r="G36" s="404" t="s">
        <v>479</v>
      </c>
    </row>
    <row r="37" spans="1:16" x14ac:dyDescent="0.25">
      <c r="A37" s="399">
        <v>10</v>
      </c>
      <c r="B37" s="371">
        <v>10</v>
      </c>
      <c r="C37" s="406" t="s">
        <v>172</v>
      </c>
      <c r="D37" s="177">
        <v>10</v>
      </c>
      <c r="E37" s="178">
        <v>0</v>
      </c>
      <c r="F37" s="407">
        <f t="shared" si="2"/>
        <v>10</v>
      </c>
      <c r="G37" s="404" t="s">
        <v>479</v>
      </c>
    </row>
    <row r="38" spans="1:16" x14ac:dyDescent="0.25">
      <c r="A38" s="408" t="s">
        <v>62</v>
      </c>
      <c r="B38" s="408" t="s">
        <v>62</v>
      </c>
      <c r="C38" s="406" t="s">
        <v>698</v>
      </c>
      <c r="D38" s="177">
        <v>150</v>
      </c>
      <c r="E38" s="178">
        <f t="shared" si="1"/>
        <v>30</v>
      </c>
      <c r="F38" s="407">
        <f t="shared" si="2"/>
        <v>180</v>
      </c>
      <c r="G38" s="404" t="s">
        <v>529</v>
      </c>
      <c r="J38" s="25" t="s">
        <v>782</v>
      </c>
      <c r="N38" s="25" t="s">
        <v>793</v>
      </c>
    </row>
    <row r="39" spans="1:16" x14ac:dyDescent="0.25">
      <c r="A39" s="39"/>
      <c r="B39" s="77"/>
      <c r="C39" s="68"/>
      <c r="D39" s="125"/>
      <c r="E39" s="125"/>
      <c r="F39" s="96"/>
      <c r="G39" s="39"/>
    </row>
    <row r="40" spans="1:16" x14ac:dyDescent="0.25">
      <c r="A40" s="39"/>
      <c r="B40" s="68"/>
      <c r="C40" s="138" t="s">
        <v>155</v>
      </c>
      <c r="D40" s="39"/>
      <c r="E40" s="39"/>
      <c r="F40" s="141"/>
      <c r="G40" s="39"/>
    </row>
    <row r="41" spans="1:16" x14ac:dyDescent="0.25">
      <c r="A41" s="125">
        <v>2000</v>
      </c>
      <c r="B41" s="132">
        <v>2500</v>
      </c>
      <c r="C41" s="68" t="s">
        <v>269</v>
      </c>
      <c r="D41" s="368">
        <v>2500</v>
      </c>
      <c r="E41" s="336">
        <v>0</v>
      </c>
      <c r="F41" s="125">
        <f>D41+E41</f>
        <v>2500</v>
      </c>
      <c r="G41" s="52" t="s">
        <v>479</v>
      </c>
    </row>
    <row r="42" spans="1:16" x14ac:dyDescent="0.25">
      <c r="A42" s="408" t="s">
        <v>62</v>
      </c>
      <c r="B42" s="408" t="s">
        <v>62</v>
      </c>
      <c r="C42" s="406" t="s">
        <v>699</v>
      </c>
      <c r="D42" s="399">
        <v>1500</v>
      </c>
      <c r="E42" s="399">
        <v>0</v>
      </c>
      <c r="F42" s="184">
        <v>1500</v>
      </c>
      <c r="G42" s="156" t="s">
        <v>479</v>
      </c>
    </row>
    <row r="43" spans="1:16" x14ac:dyDescent="0.25">
      <c r="A43" s="184">
        <v>1000</v>
      </c>
      <c r="B43" s="179">
        <v>1000</v>
      </c>
      <c r="C43" s="406" t="s">
        <v>173</v>
      </c>
      <c r="D43" s="399">
        <v>1000</v>
      </c>
      <c r="E43" s="399">
        <v>0</v>
      </c>
      <c r="F43" s="184">
        <v>1000</v>
      </c>
      <c r="G43" s="156" t="s">
        <v>479</v>
      </c>
    </row>
    <row r="44" spans="1:16" x14ac:dyDescent="0.25">
      <c r="A44" s="184">
        <v>1000</v>
      </c>
      <c r="B44" s="179">
        <v>1000</v>
      </c>
      <c r="C44" s="406" t="s">
        <v>174</v>
      </c>
      <c r="D44" s="399">
        <v>1500</v>
      </c>
      <c r="E44" s="399">
        <v>0</v>
      </c>
      <c r="F44" s="184">
        <f>D44+E44</f>
        <v>1500</v>
      </c>
      <c r="G44" s="156" t="s">
        <v>479</v>
      </c>
    </row>
    <row r="45" spans="1:16" x14ac:dyDescent="0.25">
      <c r="A45" s="184"/>
      <c r="B45" s="179" t="s">
        <v>270</v>
      </c>
      <c r="C45" s="174" t="s">
        <v>795</v>
      </c>
      <c r="D45" s="409" t="s">
        <v>270</v>
      </c>
      <c r="E45" s="399"/>
      <c r="F45" s="184">
        <v>0</v>
      </c>
      <c r="G45" s="156" t="s">
        <v>479</v>
      </c>
      <c r="J45" s="25" t="s">
        <v>783</v>
      </c>
      <c r="P45" s="25" t="s">
        <v>799</v>
      </c>
    </row>
    <row r="46" spans="1:16" x14ac:dyDescent="0.25">
      <c r="A46" s="184"/>
      <c r="B46" s="179" t="s">
        <v>270</v>
      </c>
      <c r="C46" s="174" t="s">
        <v>796</v>
      </c>
      <c r="D46" s="409" t="s">
        <v>270</v>
      </c>
      <c r="E46" s="399"/>
      <c r="F46" s="184">
        <v>0</v>
      </c>
      <c r="G46" s="156" t="s">
        <v>479</v>
      </c>
      <c r="J46" s="25" t="s">
        <v>783</v>
      </c>
      <c r="P46" s="25" t="s">
        <v>799</v>
      </c>
    </row>
    <row r="47" spans="1:16" x14ac:dyDescent="0.25">
      <c r="A47" s="184">
        <v>1200</v>
      </c>
      <c r="B47" s="179">
        <v>1200</v>
      </c>
      <c r="C47" s="406" t="s">
        <v>557</v>
      </c>
      <c r="D47" s="399">
        <v>1200</v>
      </c>
      <c r="E47" s="399">
        <v>0</v>
      </c>
      <c r="F47" s="184">
        <f>D47+E47</f>
        <v>1200</v>
      </c>
      <c r="G47" s="156" t="s">
        <v>479</v>
      </c>
    </row>
    <row r="48" spans="1:16" x14ac:dyDescent="0.25">
      <c r="A48" s="184">
        <v>1200</v>
      </c>
      <c r="B48" s="179">
        <v>1200</v>
      </c>
      <c r="C48" s="406" t="s">
        <v>175</v>
      </c>
      <c r="D48" s="399">
        <v>1200</v>
      </c>
      <c r="E48" s="399">
        <v>0</v>
      </c>
      <c r="F48" s="184">
        <f>D48+E48</f>
        <v>1200</v>
      </c>
      <c r="G48" s="156" t="s">
        <v>479</v>
      </c>
    </row>
    <row r="49" spans="1:16" x14ac:dyDescent="0.25">
      <c r="A49" s="125"/>
      <c r="B49" s="132"/>
      <c r="C49" s="68"/>
      <c r="D49" s="83"/>
      <c r="E49" s="83"/>
      <c r="F49" s="369"/>
      <c r="G49" s="39"/>
    </row>
    <row r="50" spans="1:16" x14ac:dyDescent="0.25">
      <c r="A50" s="125"/>
      <c r="B50" s="132"/>
      <c r="C50" s="138" t="s">
        <v>271</v>
      </c>
      <c r="D50" s="83"/>
      <c r="E50" s="83"/>
      <c r="F50" s="369"/>
      <c r="G50" s="39"/>
    </row>
    <row r="51" spans="1:16" x14ac:dyDescent="0.25">
      <c r="A51" s="125">
        <v>50</v>
      </c>
      <c r="B51" s="132">
        <v>50</v>
      </c>
      <c r="C51" s="43" t="s">
        <v>176</v>
      </c>
      <c r="D51" s="368">
        <v>50</v>
      </c>
      <c r="E51" s="336">
        <v>0</v>
      </c>
      <c r="F51" s="125">
        <f>D51+E51</f>
        <v>50</v>
      </c>
      <c r="G51" s="52" t="s">
        <v>479</v>
      </c>
    </row>
    <row r="52" spans="1:16" x14ac:dyDescent="0.25">
      <c r="A52" s="125">
        <v>25</v>
      </c>
      <c r="B52" s="132">
        <v>25</v>
      </c>
      <c r="C52" s="406" t="s">
        <v>797</v>
      </c>
      <c r="D52" s="177" t="s">
        <v>270</v>
      </c>
      <c r="E52" s="178"/>
      <c r="F52" s="410"/>
      <c r="G52" s="156" t="s">
        <v>479</v>
      </c>
      <c r="J52" s="25" t="s">
        <v>784</v>
      </c>
      <c r="P52" s="25" t="s">
        <v>799</v>
      </c>
    </row>
    <row r="53" spans="1:16" x14ac:dyDescent="0.25">
      <c r="A53" s="125"/>
      <c r="B53" s="136"/>
      <c r="C53" s="73" t="s">
        <v>177</v>
      </c>
      <c r="D53" s="39"/>
      <c r="E53" s="39"/>
      <c r="F53" s="141"/>
      <c r="G53" s="39"/>
    </row>
    <row r="54" spans="1:16" x14ac:dyDescent="0.25">
      <c r="A54" s="125"/>
      <c r="B54" s="136"/>
      <c r="C54" s="492" t="s">
        <v>587</v>
      </c>
      <c r="D54" s="492"/>
      <c r="E54" s="39"/>
      <c r="F54" s="141"/>
      <c r="G54" s="39"/>
    </row>
    <row r="55" spans="1:16" x14ac:dyDescent="0.25">
      <c r="A55" s="121"/>
      <c r="B55" s="137"/>
      <c r="C55" s="138"/>
      <c r="D55" s="121"/>
      <c r="E55" s="121"/>
      <c r="F55" s="142"/>
      <c r="G55" s="39"/>
    </row>
    <row r="56" spans="1:16" x14ac:dyDescent="0.25">
      <c r="A56" s="138" t="s">
        <v>156</v>
      </c>
      <c r="B56" s="137"/>
      <c r="D56" s="121"/>
      <c r="E56" s="121"/>
      <c r="F56" s="142"/>
      <c r="G56" s="39"/>
    </row>
    <row r="57" spans="1:16" ht="31.5" customHeight="1" x14ac:dyDescent="0.25">
      <c r="A57" s="494" t="s">
        <v>588</v>
      </c>
      <c r="B57" s="494"/>
      <c r="C57" s="494"/>
      <c r="D57" s="494"/>
      <c r="E57" s="494"/>
      <c r="F57" s="494"/>
      <c r="G57" s="494"/>
    </row>
    <row r="58" spans="1:16" x14ac:dyDescent="0.25">
      <c r="A58" s="494" t="s">
        <v>272</v>
      </c>
      <c r="B58" s="494"/>
      <c r="C58" s="494"/>
      <c r="D58" s="494"/>
      <c r="E58" s="494"/>
      <c r="F58" s="494"/>
      <c r="G58" s="494"/>
    </row>
    <row r="59" spans="1:16" x14ac:dyDescent="0.25">
      <c r="A59" s="494"/>
      <c r="B59" s="494"/>
      <c r="C59" s="494"/>
      <c r="D59" s="494"/>
      <c r="E59" s="494"/>
      <c r="F59" s="494"/>
      <c r="G59" s="494"/>
    </row>
    <row r="60" spans="1:16" x14ac:dyDescent="0.25">
      <c r="A60" s="495" t="s">
        <v>273</v>
      </c>
      <c r="B60" s="495"/>
      <c r="C60" s="495"/>
      <c r="D60" s="495"/>
      <c r="E60" s="495"/>
      <c r="F60" s="495"/>
      <c r="G60" s="495"/>
    </row>
    <row r="61" spans="1:16" x14ac:dyDescent="0.25">
      <c r="A61" s="494" t="s">
        <v>274</v>
      </c>
      <c r="B61" s="494"/>
      <c r="C61" s="494"/>
      <c r="D61" s="494"/>
      <c r="E61" s="494"/>
      <c r="F61" s="494"/>
      <c r="G61" s="494"/>
    </row>
    <row r="62" spans="1:16" x14ac:dyDescent="0.25">
      <c r="A62" s="494"/>
      <c r="B62" s="494"/>
      <c r="C62" s="494"/>
      <c r="D62" s="494"/>
      <c r="E62" s="494"/>
      <c r="F62" s="494"/>
      <c r="G62" s="494"/>
    </row>
    <row r="63" spans="1:16" x14ac:dyDescent="0.25">
      <c r="A63" s="495" t="s">
        <v>741</v>
      </c>
      <c r="B63" s="495"/>
      <c r="C63" s="495"/>
      <c r="D63" s="495"/>
      <c r="E63" s="495"/>
      <c r="F63" s="495"/>
      <c r="G63" s="495"/>
    </row>
    <row r="64" spans="1:16" x14ac:dyDescent="0.25">
      <c r="A64" s="495" t="s">
        <v>275</v>
      </c>
      <c r="B64" s="495"/>
      <c r="C64" s="495"/>
      <c r="D64" s="495"/>
      <c r="E64" s="495"/>
      <c r="F64" s="495"/>
      <c r="G64" s="495"/>
    </row>
    <row r="65" spans="1:7" x14ac:dyDescent="0.25">
      <c r="A65" s="494" t="s">
        <v>798</v>
      </c>
      <c r="B65" s="494"/>
      <c r="C65" s="494"/>
      <c r="D65" s="494"/>
      <c r="E65" s="494"/>
      <c r="F65" s="494"/>
      <c r="G65" s="494"/>
    </row>
    <row r="66" spans="1:7" x14ac:dyDescent="0.25">
      <c r="A66" s="494"/>
      <c r="B66" s="494"/>
      <c r="C66" s="494"/>
      <c r="D66" s="494"/>
      <c r="E66" s="494"/>
      <c r="F66" s="494"/>
      <c r="G66" s="494"/>
    </row>
  </sheetData>
  <mergeCells count="13">
    <mergeCell ref="A57:G57"/>
    <mergeCell ref="A58:G59"/>
    <mergeCell ref="A61:G62"/>
    <mergeCell ref="A65:G66"/>
    <mergeCell ref="A64:G64"/>
    <mergeCell ref="A63:G63"/>
    <mergeCell ref="A60:G60"/>
    <mergeCell ref="C54:D54"/>
    <mergeCell ref="A1:G2"/>
    <mergeCell ref="A4:G4"/>
    <mergeCell ref="D11:F11"/>
    <mergeCell ref="A6:C6"/>
    <mergeCell ref="A7:G9"/>
  </mergeCells>
  <pageMargins left="0.43307086614173229" right="0.78740157480314965" top="0.74803149606299213" bottom="0.74803149606299213" header="0.31496062992125984" footer="0.31496062992125984"/>
  <pageSetup paperSize="9" scale="66" fitToHeight="0" orientation="portrait" r:id="rId1"/>
  <headerFooter>
    <oddHeader>&amp;R&amp;A</oddHeader>
    <oddFooter xml:space="preserve">&amp;L&amp;9VAT Code Key:
A - Standard Rated
E - Exempt
N - Non Business / Outside the Scope
Z - Zero Rated&amp;C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theme="5" tint="0.39997558519241921"/>
    <pageSetUpPr fitToPage="1"/>
  </sheetPr>
  <dimension ref="A1:K32"/>
  <sheetViews>
    <sheetView showGridLines="0" view="pageBreakPreview" zoomScaleNormal="90" zoomScaleSheetLayoutView="100" zoomScalePageLayoutView="75" workbookViewId="0">
      <selection activeCell="A11" sqref="A11:G11"/>
    </sheetView>
  </sheetViews>
  <sheetFormatPr defaultColWidth="9.140625" defaultRowHeight="15.75" x14ac:dyDescent="0.25"/>
  <cols>
    <col min="1" max="2" width="11.85546875" style="25" customWidth="1"/>
    <col min="3" max="3" width="52.5703125" style="25" customWidth="1"/>
    <col min="4" max="6" width="10.5703125" style="2" customWidth="1"/>
    <col min="7" max="7" width="9.140625" style="25"/>
    <col min="8" max="8" width="7.28515625" style="25" bestFit="1" customWidth="1"/>
    <col min="9" max="9" width="10.28515625" style="25" customWidth="1"/>
    <col min="10" max="10" width="12.7109375" style="25" bestFit="1" customWidth="1"/>
    <col min="11" max="11" width="15.140625" style="25" bestFit="1" customWidth="1"/>
    <col min="12" max="16384" width="9.140625" style="25"/>
  </cols>
  <sheetData>
    <row r="1" spans="1:11" ht="28.5" customHeight="1" x14ac:dyDescent="0.25">
      <c r="A1" s="478" t="s">
        <v>742</v>
      </c>
      <c r="B1" s="478"/>
      <c r="C1" s="478"/>
      <c r="D1" s="478"/>
      <c r="E1" s="478"/>
      <c r="F1" s="478"/>
      <c r="G1" s="478"/>
    </row>
    <row r="2" spans="1:11" x14ac:dyDescent="0.25">
      <c r="A2" s="39"/>
      <c r="B2" s="39"/>
      <c r="C2" s="39"/>
      <c r="D2" s="52"/>
      <c r="E2" s="52"/>
      <c r="F2" s="52"/>
      <c r="G2" s="39"/>
    </row>
    <row r="3" spans="1:11" x14ac:dyDescent="0.25">
      <c r="A3" s="415" t="s">
        <v>553</v>
      </c>
      <c r="B3" s="415"/>
      <c r="C3" s="415"/>
      <c r="D3" s="415"/>
      <c r="E3" s="415"/>
      <c r="F3" s="415"/>
      <c r="G3" s="415"/>
    </row>
    <row r="4" spans="1:11" x14ac:dyDescent="0.25">
      <c r="A4" s="39"/>
      <c r="B4" s="39"/>
      <c r="C4" s="39"/>
      <c r="D4" s="52"/>
      <c r="E4" s="52"/>
      <c r="F4" s="52"/>
      <c r="G4" s="39"/>
    </row>
    <row r="5" spans="1:11" x14ac:dyDescent="0.25">
      <c r="A5" s="313" t="s">
        <v>254</v>
      </c>
      <c r="B5" s="313" t="s">
        <v>255</v>
      </c>
      <c r="C5" s="37"/>
      <c r="D5" s="415" t="s">
        <v>596</v>
      </c>
      <c r="E5" s="442"/>
      <c r="F5" s="442"/>
      <c r="G5" s="63"/>
    </row>
    <row r="6" spans="1:11" x14ac:dyDescent="0.25">
      <c r="A6" s="313" t="s">
        <v>256</v>
      </c>
      <c r="B6" s="313" t="s">
        <v>595</v>
      </c>
      <c r="C6" s="37"/>
      <c r="D6" s="313" t="s">
        <v>257</v>
      </c>
      <c r="E6" s="313" t="s">
        <v>258</v>
      </c>
      <c r="F6" s="313" t="s">
        <v>259</v>
      </c>
      <c r="G6" s="313" t="s">
        <v>260</v>
      </c>
    </row>
    <row r="7" spans="1:11" x14ac:dyDescent="0.25">
      <c r="A7" s="313" t="s">
        <v>261</v>
      </c>
      <c r="B7" s="313" t="s">
        <v>261</v>
      </c>
      <c r="C7" s="37"/>
      <c r="D7" s="313" t="s">
        <v>261</v>
      </c>
      <c r="E7" s="313" t="s">
        <v>261</v>
      </c>
      <c r="F7" s="313" t="s">
        <v>261</v>
      </c>
      <c r="G7" s="313" t="s">
        <v>262</v>
      </c>
      <c r="H7" s="366" t="s">
        <v>598</v>
      </c>
      <c r="I7" s="366" t="s">
        <v>599</v>
      </c>
      <c r="J7" s="366" t="s">
        <v>600</v>
      </c>
      <c r="K7" s="366" t="s">
        <v>601</v>
      </c>
    </row>
    <row r="8" spans="1:11" x14ac:dyDescent="0.25">
      <c r="A8" s="39"/>
      <c r="B8" s="39"/>
      <c r="C8" s="117" t="s">
        <v>284</v>
      </c>
      <c r="D8" s="53"/>
      <c r="E8" s="53"/>
      <c r="F8" s="52"/>
      <c r="G8" s="39"/>
    </row>
    <row r="9" spans="1:11" ht="33" customHeight="1" x14ac:dyDescent="0.25">
      <c r="A9" s="39"/>
      <c r="B9" s="39"/>
      <c r="C9" s="423" t="s">
        <v>141</v>
      </c>
      <c r="D9" s="423"/>
      <c r="E9" s="423"/>
      <c r="F9" s="423"/>
      <c r="G9" s="52"/>
    </row>
    <row r="10" spans="1:11" ht="12" customHeight="1" x14ac:dyDescent="0.25">
      <c r="A10" s="39"/>
      <c r="B10" s="39"/>
      <c r="C10" s="116"/>
      <c r="D10" s="52"/>
      <c r="E10" s="52"/>
      <c r="F10" s="52"/>
      <c r="G10" s="52"/>
    </row>
    <row r="11" spans="1:11" x14ac:dyDescent="0.25">
      <c r="A11" s="57"/>
      <c r="B11" s="57"/>
      <c r="C11" s="119" t="s">
        <v>554</v>
      </c>
      <c r="D11" s="69"/>
      <c r="E11" s="69"/>
      <c r="F11" s="69"/>
      <c r="G11" s="52"/>
    </row>
    <row r="12" spans="1:11" x14ac:dyDescent="0.25">
      <c r="A12" s="148">
        <v>37.4</v>
      </c>
      <c r="B12" s="148">
        <v>38.4</v>
      </c>
      <c r="C12" s="73" t="s">
        <v>142</v>
      </c>
      <c r="D12" s="371">
        <f t="shared" ref="D12:D17" si="0">ROUND(B12*1.048, 2)</f>
        <v>40.24</v>
      </c>
      <c r="E12" s="371">
        <v>0</v>
      </c>
      <c r="F12" s="371">
        <f>D12+E12</f>
        <v>40.24</v>
      </c>
      <c r="G12" s="334" t="s">
        <v>479</v>
      </c>
      <c r="H12" s="206"/>
      <c r="I12" s="207"/>
      <c r="J12" s="209"/>
      <c r="K12" s="208" t="s">
        <v>602</v>
      </c>
    </row>
    <row r="13" spans="1:11" ht="31.5" x14ac:dyDescent="0.25">
      <c r="A13" s="149">
        <v>5.12</v>
      </c>
      <c r="B13" s="149">
        <v>5.25</v>
      </c>
      <c r="C13" s="310" t="s">
        <v>143</v>
      </c>
      <c r="D13" s="371">
        <f t="shared" si="0"/>
        <v>5.5</v>
      </c>
      <c r="E13" s="371">
        <v>0</v>
      </c>
      <c r="F13" s="371">
        <f t="shared" ref="F13:F17" si="1">D13+E13</f>
        <v>5.5</v>
      </c>
      <c r="G13" s="334" t="s">
        <v>479</v>
      </c>
      <c r="H13" s="206"/>
      <c r="I13" s="207"/>
      <c r="J13" s="209"/>
      <c r="K13" s="208" t="s">
        <v>602</v>
      </c>
    </row>
    <row r="14" spans="1:11" x14ac:dyDescent="0.25">
      <c r="A14" s="149">
        <v>121.99</v>
      </c>
      <c r="B14" s="149">
        <v>125.28</v>
      </c>
      <c r="C14" s="310" t="s">
        <v>144</v>
      </c>
      <c r="D14" s="371">
        <f t="shared" si="0"/>
        <v>131.29</v>
      </c>
      <c r="E14" s="371">
        <v>0</v>
      </c>
      <c r="F14" s="371">
        <f t="shared" si="1"/>
        <v>131.29</v>
      </c>
      <c r="G14" s="334" t="s">
        <v>479</v>
      </c>
      <c r="H14" s="206"/>
      <c r="I14" s="207">
        <f t="shared" ref="I14:I17" si="2">IFERROR(+F14*H14,0)</f>
        <v>0</v>
      </c>
      <c r="J14" s="209"/>
      <c r="K14" s="208" t="s">
        <v>602</v>
      </c>
    </row>
    <row r="15" spans="1:11" ht="31.5" x14ac:dyDescent="0.25">
      <c r="A15" s="149">
        <v>19.14</v>
      </c>
      <c r="B15" s="149">
        <v>19.649999999999999</v>
      </c>
      <c r="C15" s="310" t="s">
        <v>145</v>
      </c>
      <c r="D15" s="371">
        <f t="shared" si="0"/>
        <v>20.59</v>
      </c>
      <c r="E15" s="371">
        <v>0</v>
      </c>
      <c r="F15" s="371">
        <f t="shared" si="1"/>
        <v>20.59</v>
      </c>
      <c r="G15" s="334" t="s">
        <v>479</v>
      </c>
      <c r="H15" s="206"/>
      <c r="I15" s="207">
        <f t="shared" si="2"/>
        <v>0</v>
      </c>
      <c r="J15" s="209"/>
      <c r="K15" s="208" t="s">
        <v>602</v>
      </c>
    </row>
    <row r="16" spans="1:11" x14ac:dyDescent="0.25">
      <c r="A16" s="149">
        <v>146.47999999999999</v>
      </c>
      <c r="B16" s="149">
        <v>150.43</v>
      </c>
      <c r="C16" s="73" t="s">
        <v>285</v>
      </c>
      <c r="D16" s="371">
        <f t="shared" si="0"/>
        <v>157.65</v>
      </c>
      <c r="E16" s="371">
        <v>0</v>
      </c>
      <c r="F16" s="371">
        <f t="shared" si="1"/>
        <v>157.65</v>
      </c>
      <c r="G16" s="334" t="s">
        <v>479</v>
      </c>
      <c r="H16" s="206"/>
      <c r="I16" s="207">
        <f t="shared" si="2"/>
        <v>0</v>
      </c>
      <c r="J16" s="209"/>
      <c r="K16" s="208" t="s">
        <v>602</v>
      </c>
    </row>
    <row r="17" spans="1:11" ht="31.5" x14ac:dyDescent="0.25">
      <c r="A17" s="149">
        <v>18.72</v>
      </c>
      <c r="B17" s="149">
        <v>19.22</v>
      </c>
      <c r="C17" s="310" t="s">
        <v>743</v>
      </c>
      <c r="D17" s="371">
        <f t="shared" si="0"/>
        <v>20.14</v>
      </c>
      <c r="E17" s="371">
        <v>0</v>
      </c>
      <c r="F17" s="371">
        <f t="shared" si="1"/>
        <v>20.14</v>
      </c>
      <c r="G17" s="334" t="s">
        <v>479</v>
      </c>
      <c r="H17" s="206"/>
      <c r="I17" s="207">
        <f t="shared" si="2"/>
        <v>0</v>
      </c>
      <c r="J17" s="209"/>
      <c r="K17" s="208" t="s">
        <v>602</v>
      </c>
    </row>
    <row r="18" spans="1:11" s="173" customFormat="1" x14ac:dyDescent="0.25">
      <c r="A18" s="290"/>
      <c r="B18" s="290"/>
      <c r="D18" s="180"/>
      <c r="E18" s="180"/>
      <c r="F18" s="180"/>
    </row>
    <row r="19" spans="1:11" s="173" customFormat="1" x14ac:dyDescent="0.25">
      <c r="A19" s="290"/>
      <c r="B19" s="290"/>
      <c r="D19" s="180"/>
      <c r="E19" s="180"/>
      <c r="F19" s="180"/>
    </row>
    <row r="20" spans="1:11" s="173" customFormat="1" x14ac:dyDescent="0.25">
      <c r="A20" s="290"/>
      <c r="B20" s="290"/>
      <c r="D20" s="180"/>
      <c r="E20" s="180"/>
      <c r="F20" s="180"/>
    </row>
    <row r="21" spans="1:11" x14ac:dyDescent="0.25">
      <c r="A21" s="28"/>
      <c r="B21" s="28"/>
      <c r="C21" s="172"/>
    </row>
    <row r="22" spans="1:11" x14ac:dyDescent="0.25">
      <c r="A22" s="28"/>
      <c r="B22" s="28"/>
      <c r="C22" s="172"/>
    </row>
    <row r="23" spans="1:11" x14ac:dyDescent="0.25">
      <c r="A23" s="28"/>
      <c r="B23" s="28"/>
      <c r="C23" s="172"/>
    </row>
    <row r="24" spans="1:11" x14ac:dyDescent="0.25">
      <c r="A24" s="28"/>
      <c r="B24" s="28"/>
      <c r="C24" s="172"/>
    </row>
    <row r="25" spans="1:11" x14ac:dyDescent="0.25">
      <c r="A25" s="28"/>
      <c r="B25" s="28"/>
      <c r="C25" s="172"/>
    </row>
    <row r="26" spans="1:11" x14ac:dyDescent="0.25">
      <c r="A26" s="28"/>
      <c r="B26" s="28"/>
      <c r="C26" s="172"/>
    </row>
    <row r="27" spans="1:11" x14ac:dyDescent="0.25">
      <c r="A27" s="28"/>
      <c r="B27" s="28"/>
    </row>
    <row r="28" spans="1:11" x14ac:dyDescent="0.25">
      <c r="A28" s="28"/>
      <c r="B28" s="28"/>
    </row>
    <row r="29" spans="1:11" x14ac:dyDescent="0.25">
      <c r="A29" s="28"/>
      <c r="B29" s="28"/>
    </row>
    <row r="30" spans="1:11" x14ac:dyDescent="0.25">
      <c r="A30" s="28"/>
      <c r="B30" s="28"/>
    </row>
    <row r="31" spans="1:11" x14ac:dyDescent="0.25">
      <c r="A31" s="28"/>
      <c r="B31" s="28"/>
    </row>
    <row r="32" spans="1:11" x14ac:dyDescent="0.25">
      <c r="A32" s="28"/>
      <c r="B32" s="28"/>
    </row>
  </sheetData>
  <mergeCells count="4">
    <mergeCell ref="A1:G1"/>
    <mergeCell ref="D5:F5"/>
    <mergeCell ref="A3:G3"/>
    <mergeCell ref="C9:F9"/>
  </mergeCells>
  <conditionalFormatting sqref="A6">
    <cfRule type="duplicateValues" dxfId="10" priority="1"/>
  </conditionalFormatting>
  <conditionalFormatting sqref="B5">
    <cfRule type="duplicateValues" dxfId="9" priority="3"/>
  </conditionalFormatting>
  <conditionalFormatting sqref="B6:B7">
    <cfRule type="duplicateValues" dxfId="8" priority="5"/>
  </conditionalFormatting>
  <conditionalFormatting sqref="C5">
    <cfRule type="duplicateValues" dxfId="7" priority="2"/>
  </conditionalFormatting>
  <conditionalFormatting sqref="C6:C7">
    <cfRule type="duplicateValues" dxfId="6" priority="4"/>
  </conditionalFormatting>
  <pageMargins left="0.43307086614173229" right="0.78740157480314965" top="0.74803149606299213" bottom="0.74803149606299213" header="0.31496062992125984" footer="0.31496062992125984"/>
  <pageSetup paperSize="9" scale="76" fitToHeight="0" orientation="portrait" r:id="rId1"/>
  <headerFooter>
    <oddHeader>&amp;R&amp;A</oddHeader>
    <oddFooter xml:space="preserve">&amp;L&amp;9VAT Code Key:
A - Standard Rated
E - Exempt
N - Non Business / Outside the Scope
Z - Zero Rated&amp;C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theme="5" tint="0.39997558519241921"/>
    <pageSetUpPr fitToPage="1"/>
  </sheetPr>
  <dimension ref="A1:K30"/>
  <sheetViews>
    <sheetView showGridLines="0" view="pageBreakPreview" zoomScale="85" zoomScaleNormal="90" zoomScaleSheetLayoutView="85" zoomScalePageLayoutView="75" workbookViewId="0">
      <selection activeCell="A11" sqref="A11:G11"/>
    </sheetView>
  </sheetViews>
  <sheetFormatPr defaultColWidth="9.140625" defaultRowHeight="15.75" x14ac:dyDescent="0.25"/>
  <cols>
    <col min="1" max="2" width="10.7109375" style="25" customWidth="1"/>
    <col min="3" max="3" width="76.7109375" style="25" customWidth="1"/>
    <col min="4" max="7" width="9.140625" style="25" customWidth="1"/>
    <col min="8" max="8" width="8.7109375" style="25" bestFit="1" customWidth="1"/>
    <col min="9" max="9" width="13.42578125" style="25" bestFit="1" customWidth="1"/>
    <col min="10" max="10" width="14.28515625" style="25" bestFit="1" customWidth="1"/>
    <col min="11" max="11" width="17.85546875" style="25" bestFit="1" customWidth="1"/>
    <col min="12" max="16384" width="9.140625" style="25"/>
  </cols>
  <sheetData>
    <row r="1" spans="1:11" x14ac:dyDescent="0.25">
      <c r="A1" s="414" t="s">
        <v>742</v>
      </c>
      <c r="B1" s="414"/>
      <c r="C1" s="414"/>
      <c r="D1" s="414"/>
      <c r="E1" s="414"/>
      <c r="F1" s="414"/>
      <c r="G1" s="414"/>
    </row>
    <row r="2" spans="1:11" x14ac:dyDescent="0.25">
      <c r="A2" s="414"/>
      <c r="B2" s="414"/>
      <c r="C2" s="414"/>
      <c r="D2" s="414"/>
      <c r="E2" s="414"/>
      <c r="F2" s="414"/>
      <c r="G2" s="414"/>
    </row>
    <row r="3" spans="1:11" x14ac:dyDescent="0.25">
      <c r="A3" s="39"/>
      <c r="B3" s="39"/>
      <c r="C3" s="39"/>
      <c r="D3" s="39"/>
      <c r="E3" s="39"/>
      <c r="F3" s="39"/>
      <c r="G3" s="39"/>
    </row>
    <row r="4" spans="1:11" x14ac:dyDescent="0.25">
      <c r="A4" s="415" t="s">
        <v>553</v>
      </c>
      <c r="B4" s="415"/>
      <c r="C4" s="415"/>
      <c r="D4" s="415"/>
      <c r="E4" s="415"/>
      <c r="F4" s="415"/>
      <c r="G4" s="415"/>
    </row>
    <row r="5" spans="1:11" x14ac:dyDescent="0.25">
      <c r="A5" s="39"/>
      <c r="B5" s="39"/>
      <c r="C5" s="39"/>
      <c r="D5" s="39"/>
      <c r="E5" s="39"/>
      <c r="F5" s="39"/>
      <c r="G5" s="39"/>
    </row>
    <row r="6" spans="1:11" x14ac:dyDescent="0.25">
      <c r="A6" s="313" t="s">
        <v>254</v>
      </c>
      <c r="B6" s="313" t="s">
        <v>255</v>
      </c>
      <c r="C6" s="37"/>
      <c r="D6" s="415" t="s">
        <v>596</v>
      </c>
      <c r="E6" s="442"/>
      <c r="F6" s="442"/>
      <c r="G6" s="63"/>
    </row>
    <row r="7" spans="1:11" x14ac:dyDescent="0.25">
      <c r="A7" s="313" t="s">
        <v>256</v>
      </c>
      <c r="B7" s="313" t="s">
        <v>595</v>
      </c>
      <c r="C7" s="37"/>
      <c r="D7" s="313" t="s">
        <v>257</v>
      </c>
      <c r="E7" s="313" t="s">
        <v>258</v>
      </c>
      <c r="F7" s="313" t="s">
        <v>259</v>
      </c>
      <c r="G7" s="313" t="s">
        <v>260</v>
      </c>
    </row>
    <row r="8" spans="1:11" x14ac:dyDescent="0.25">
      <c r="A8" s="313" t="s">
        <v>261</v>
      </c>
      <c r="B8" s="313" t="s">
        <v>261</v>
      </c>
      <c r="C8" s="37"/>
      <c r="D8" s="313" t="s">
        <v>261</v>
      </c>
      <c r="E8" s="313" t="s">
        <v>261</v>
      </c>
      <c r="F8" s="313" t="s">
        <v>261</v>
      </c>
      <c r="G8" s="313" t="s">
        <v>262</v>
      </c>
      <c r="H8" s="366" t="s">
        <v>598</v>
      </c>
      <c r="I8" s="366" t="s">
        <v>599</v>
      </c>
      <c r="J8" s="366" t="s">
        <v>600</v>
      </c>
      <c r="K8" s="366" t="s">
        <v>601</v>
      </c>
    </row>
    <row r="9" spans="1:11" x14ac:dyDescent="0.25">
      <c r="A9" s="498"/>
      <c r="B9" s="498"/>
      <c r="C9" s="245" t="s">
        <v>117</v>
      </c>
      <c r="D9" s="245"/>
      <c r="E9" s="245"/>
      <c r="F9" s="73"/>
      <c r="G9" s="73"/>
    </row>
    <row r="10" spans="1:11" x14ac:dyDescent="0.25">
      <c r="A10" s="498"/>
      <c r="B10" s="498"/>
      <c r="C10" s="73"/>
      <c r="D10" s="73"/>
      <c r="E10" s="73"/>
      <c r="F10" s="73"/>
      <c r="G10" s="81"/>
    </row>
    <row r="11" spans="1:11" x14ac:dyDescent="0.25">
      <c r="A11" s="498"/>
      <c r="B11" s="498"/>
      <c r="C11" s="245" t="s">
        <v>303</v>
      </c>
      <c r="D11" s="95"/>
      <c r="E11" s="95"/>
      <c r="F11" s="95"/>
      <c r="G11" s="81"/>
      <c r="H11" s="206"/>
      <c r="I11" s="207">
        <f>IFERROR(+F11*H11,0)</f>
        <v>0</v>
      </c>
      <c r="J11" s="209" t="s">
        <v>603</v>
      </c>
      <c r="K11" s="208" t="s">
        <v>602</v>
      </c>
    </row>
    <row r="12" spans="1:11" x14ac:dyDescent="0.25">
      <c r="A12" s="144">
        <v>26</v>
      </c>
      <c r="B12" s="144">
        <v>26</v>
      </c>
      <c r="C12" s="310" t="s">
        <v>304</v>
      </c>
      <c r="D12" s="373">
        <f>F12-E12</f>
        <v>26</v>
      </c>
      <c r="E12" s="373">
        <f t="shared" ref="E12" si="0">ROUND(SUM(F12/6),-1)</f>
        <v>0</v>
      </c>
      <c r="F12" s="373">
        <v>26</v>
      </c>
      <c r="G12" s="334" t="s">
        <v>585</v>
      </c>
      <c r="H12" s="206">
        <v>2083</v>
      </c>
      <c r="I12" s="207">
        <f>ROUND(F12*H12*12, -3)</f>
        <v>650000</v>
      </c>
      <c r="J12" s="209" t="s">
        <v>603</v>
      </c>
      <c r="K12" s="208" t="s">
        <v>602</v>
      </c>
    </row>
    <row r="13" spans="1:11" x14ac:dyDescent="0.25">
      <c r="A13" s="497"/>
      <c r="B13" s="497"/>
      <c r="C13" s="310" t="s">
        <v>305</v>
      </c>
      <c r="D13" s="373"/>
      <c r="E13" s="373"/>
      <c r="F13" s="373"/>
      <c r="G13" s="81"/>
      <c r="H13" s="206"/>
      <c r="I13" s="207"/>
      <c r="J13" s="209"/>
      <c r="K13" s="208"/>
    </row>
    <row r="14" spans="1:11" x14ac:dyDescent="0.25">
      <c r="A14" s="497"/>
      <c r="B14" s="497"/>
      <c r="C14" s="423" t="s">
        <v>306</v>
      </c>
      <c r="D14" s="336"/>
      <c r="E14" s="336"/>
      <c r="F14" s="336"/>
      <c r="G14" s="334"/>
      <c r="H14" s="206"/>
      <c r="I14" s="207"/>
      <c r="J14" s="209"/>
      <c r="K14" s="208"/>
    </row>
    <row r="15" spans="1:11" x14ac:dyDescent="0.25">
      <c r="A15" s="144"/>
      <c r="B15" s="144"/>
      <c r="C15" s="423"/>
      <c r="D15" s="373"/>
      <c r="E15" s="373"/>
      <c r="F15" s="373"/>
      <c r="G15" s="334"/>
      <c r="H15" s="206"/>
      <c r="I15" s="207"/>
      <c r="J15" s="209"/>
      <c r="K15" s="208"/>
    </row>
    <row r="16" spans="1:11" x14ac:dyDescent="0.25">
      <c r="A16" s="155">
        <v>15</v>
      </c>
      <c r="B16" s="155">
        <v>15</v>
      </c>
      <c r="C16" s="310" t="s">
        <v>307</v>
      </c>
      <c r="D16" s="336">
        <f t="shared" ref="D16:D17" si="1">F16-E16</f>
        <v>15</v>
      </c>
      <c r="E16" s="336">
        <f t="shared" ref="E16:E17" si="2">ROUND(SUM(F16/6),-1)</f>
        <v>0</v>
      </c>
      <c r="F16" s="336">
        <v>15</v>
      </c>
      <c r="G16" s="372" t="s">
        <v>585</v>
      </c>
      <c r="H16" s="206"/>
      <c r="I16" s="207">
        <f t="shared" ref="I16:I18" si="3">IFERROR(+F16*H16,0)</f>
        <v>0</v>
      </c>
      <c r="J16" s="209" t="s">
        <v>603</v>
      </c>
      <c r="K16" s="208" t="s">
        <v>602</v>
      </c>
    </row>
    <row r="17" spans="1:11" x14ac:dyDescent="0.25">
      <c r="A17" s="155">
        <v>25</v>
      </c>
      <c r="B17" s="155">
        <v>25</v>
      </c>
      <c r="C17" s="310" t="s">
        <v>308</v>
      </c>
      <c r="D17" s="336">
        <f t="shared" si="1"/>
        <v>25</v>
      </c>
      <c r="E17" s="336">
        <f t="shared" si="2"/>
        <v>0</v>
      </c>
      <c r="F17" s="336">
        <v>25</v>
      </c>
      <c r="G17" s="372" t="s">
        <v>585</v>
      </c>
      <c r="H17" s="206"/>
      <c r="I17" s="207">
        <f t="shared" si="3"/>
        <v>0</v>
      </c>
      <c r="J17" s="209" t="s">
        <v>603</v>
      </c>
      <c r="K17" s="208" t="s">
        <v>602</v>
      </c>
    </row>
    <row r="18" spans="1:11" x14ac:dyDescent="0.25">
      <c r="A18" s="155">
        <v>40</v>
      </c>
      <c r="B18" s="155">
        <v>40</v>
      </c>
      <c r="C18" s="310" t="s">
        <v>309</v>
      </c>
      <c r="D18" s="336">
        <f>F18/1.2*1</f>
        <v>50</v>
      </c>
      <c r="E18" s="336">
        <f t="shared" ref="E18" si="4">D18*0.2</f>
        <v>10</v>
      </c>
      <c r="F18" s="336">
        <v>60</v>
      </c>
      <c r="G18" s="372" t="s">
        <v>529</v>
      </c>
      <c r="H18" s="206"/>
      <c r="I18" s="207">
        <f t="shared" si="3"/>
        <v>0</v>
      </c>
      <c r="J18" s="209" t="s">
        <v>603</v>
      </c>
      <c r="K18" s="208" t="s">
        <v>602</v>
      </c>
    </row>
    <row r="19" spans="1:11" x14ac:dyDescent="0.25">
      <c r="A19" s="155"/>
      <c r="B19" s="155"/>
      <c r="C19" s="149"/>
      <c r="D19" s="336"/>
      <c r="E19" s="336"/>
      <c r="F19" s="336"/>
      <c r="G19" s="149"/>
    </row>
    <row r="20" spans="1:11" x14ac:dyDescent="0.25">
      <c r="A20" s="144"/>
      <c r="B20" s="144"/>
      <c r="C20" s="74" t="s">
        <v>310</v>
      </c>
      <c r="D20" s="373"/>
      <c r="E20" s="373"/>
      <c r="F20" s="373"/>
      <c r="G20" s="73"/>
    </row>
    <row r="21" spans="1:11" x14ac:dyDescent="0.25">
      <c r="A21" s="144">
        <v>6.5</v>
      </c>
      <c r="B21" s="144">
        <v>6.5</v>
      </c>
      <c r="C21" s="310" t="s">
        <v>311</v>
      </c>
      <c r="D21" s="336">
        <f t="shared" ref="D21" si="5">F21-E21</f>
        <v>6.5</v>
      </c>
      <c r="E21" s="336">
        <f t="shared" ref="E21" si="6">ROUND(SUM(F21/6),-1)</f>
        <v>0</v>
      </c>
      <c r="F21" s="336">
        <v>6.5</v>
      </c>
      <c r="G21" s="362" t="s">
        <v>585</v>
      </c>
    </row>
    <row r="22" spans="1:11" x14ac:dyDescent="0.25">
      <c r="C22" s="73" t="s">
        <v>597</v>
      </c>
      <c r="H22" s="206"/>
      <c r="I22" s="207">
        <f>IFERROR(+F21*H22,0)</f>
        <v>0</v>
      </c>
      <c r="J22" s="209" t="s">
        <v>604</v>
      </c>
      <c r="K22" s="208" t="s">
        <v>602</v>
      </c>
    </row>
    <row r="23" spans="1:11" x14ac:dyDescent="0.25">
      <c r="A23" s="77"/>
      <c r="B23" s="77"/>
      <c r="C23" s="39"/>
      <c r="D23" s="77"/>
      <c r="E23" s="77"/>
      <c r="F23" s="77"/>
      <c r="G23" s="77"/>
    </row>
    <row r="24" spans="1:11" ht="30" customHeight="1" x14ac:dyDescent="0.25">
      <c r="A24" s="68"/>
      <c r="B24" s="68"/>
      <c r="C24" s="496" t="s">
        <v>605</v>
      </c>
      <c r="D24" s="496"/>
      <c r="E24" s="496"/>
      <c r="F24" s="496"/>
      <c r="G24" s="77"/>
    </row>
    <row r="25" spans="1:11" x14ac:dyDescent="0.25">
      <c r="A25" s="68"/>
      <c r="B25" s="68"/>
      <c r="C25" s="39"/>
      <c r="D25" s="77"/>
      <c r="E25" s="77"/>
      <c r="F25" s="77"/>
      <c r="G25" s="77"/>
    </row>
    <row r="26" spans="1:11" x14ac:dyDescent="0.25">
      <c r="A26" s="77"/>
      <c r="B26" s="77"/>
      <c r="C26" s="39"/>
      <c r="D26" s="77"/>
      <c r="E26" s="77"/>
      <c r="F26" s="77"/>
      <c r="G26" s="77"/>
    </row>
    <row r="27" spans="1:11" x14ac:dyDescent="0.25">
      <c r="A27" s="77"/>
      <c r="B27" s="77"/>
      <c r="C27" s="39"/>
      <c r="D27" s="77"/>
      <c r="E27" s="77"/>
      <c r="F27" s="77"/>
      <c r="G27" s="77"/>
    </row>
    <row r="28" spans="1:11" x14ac:dyDescent="0.25">
      <c r="A28" s="133"/>
      <c r="B28" s="133"/>
      <c r="C28" s="39"/>
      <c r="D28" s="77"/>
      <c r="E28" s="77"/>
      <c r="F28" s="77"/>
      <c r="G28" s="77"/>
    </row>
    <row r="29" spans="1:11" x14ac:dyDescent="0.25">
      <c r="A29" s="133"/>
      <c r="B29" s="133"/>
      <c r="C29" s="39"/>
      <c r="D29" s="77"/>
      <c r="E29" s="77"/>
      <c r="F29" s="77"/>
      <c r="G29" s="77"/>
    </row>
    <row r="30" spans="1:11" x14ac:dyDescent="0.25">
      <c r="A30" s="133"/>
      <c r="B30" s="133"/>
      <c r="C30" s="39"/>
      <c r="D30" s="77"/>
      <c r="E30" s="77"/>
      <c r="F30" s="77"/>
      <c r="G30" s="77"/>
    </row>
  </sheetData>
  <mergeCells count="7">
    <mergeCell ref="C24:F24"/>
    <mergeCell ref="A13:B14"/>
    <mergeCell ref="A1:G2"/>
    <mergeCell ref="A4:G4"/>
    <mergeCell ref="D6:F6"/>
    <mergeCell ref="C14:C15"/>
    <mergeCell ref="A9:B11"/>
  </mergeCells>
  <conditionalFormatting sqref="A7">
    <cfRule type="duplicateValues" dxfId="5" priority="1"/>
  </conditionalFormatting>
  <conditionalFormatting sqref="B4:B5 B7:B8">
    <cfRule type="duplicateValues" dxfId="4" priority="10"/>
  </conditionalFormatting>
  <conditionalFormatting sqref="B6">
    <cfRule type="duplicateValues" dxfId="3" priority="7"/>
  </conditionalFormatting>
  <conditionalFormatting sqref="C4">
    <cfRule type="duplicateValues" dxfId="2" priority="8"/>
  </conditionalFormatting>
  <conditionalFormatting sqref="C5 C7:C8">
    <cfRule type="duplicateValues" dxfId="1" priority="9"/>
  </conditionalFormatting>
  <conditionalFormatting sqref="C6">
    <cfRule type="duplicateValues" dxfId="0" priority="6"/>
  </conditionalFormatting>
  <pageMargins left="0.43307086614173229" right="0.78740157480314965" top="0.74803149606299213" bottom="0.74803149606299213" header="0.31496062992125984" footer="0.31496062992125984"/>
  <pageSetup paperSize="9" scale="66" fitToHeight="0" orientation="portrait" r:id="rId1"/>
  <headerFooter>
    <oddHeader>&amp;R&amp;A</oddHeader>
    <oddFooter xml:space="preserve">&amp;L&amp;9VAT Code Key:
A - Standard Rated
E - Exempt
N - Non Business / Outside the Scope
Z - Zero Rated&amp;C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DC49A-A500-477D-AE94-EBC612B98728}">
  <sheetPr>
    <tabColor theme="8" tint="0.39997558519241921"/>
    <pageSetUpPr fitToPage="1"/>
  </sheetPr>
  <dimension ref="A1:G38"/>
  <sheetViews>
    <sheetView view="pageBreakPreview" zoomScale="90" zoomScaleNormal="100" zoomScaleSheetLayoutView="90" workbookViewId="0">
      <selection activeCell="A11" sqref="A11:G11"/>
    </sheetView>
  </sheetViews>
  <sheetFormatPr defaultColWidth="9.140625" defaultRowHeight="15.75" x14ac:dyDescent="0.25"/>
  <cols>
    <col min="1" max="2" width="10.5703125" style="25" customWidth="1"/>
    <col min="3" max="3" width="76.42578125" style="25" customWidth="1"/>
    <col min="4" max="6" width="10.140625" style="25" customWidth="1"/>
    <col min="7" max="16384" width="9.140625" style="25"/>
  </cols>
  <sheetData>
    <row r="1" spans="1:7" ht="15.6" customHeight="1" x14ac:dyDescent="0.25">
      <c r="A1" s="414" t="s">
        <v>739</v>
      </c>
      <c r="B1" s="414"/>
      <c r="C1" s="414"/>
      <c r="D1" s="414"/>
      <c r="E1" s="414"/>
      <c r="F1" s="414"/>
      <c r="G1" s="414"/>
    </row>
    <row r="2" spans="1:7" x14ac:dyDescent="0.25">
      <c r="A2" s="414"/>
      <c r="B2" s="414"/>
      <c r="C2" s="414"/>
      <c r="D2" s="414"/>
      <c r="E2" s="414"/>
      <c r="F2" s="414"/>
      <c r="G2" s="414"/>
    </row>
    <row r="3" spans="1:7" x14ac:dyDescent="0.25">
      <c r="A3" s="174"/>
      <c r="B3" s="174"/>
      <c r="C3" s="174"/>
      <c r="D3" s="174"/>
      <c r="E3" s="174"/>
      <c r="F3" s="174"/>
      <c r="G3" s="174"/>
    </row>
    <row r="4" spans="1:7" x14ac:dyDescent="0.25">
      <c r="A4" s="415" t="s">
        <v>282</v>
      </c>
      <c r="B4" s="415"/>
      <c r="C4" s="415"/>
      <c r="D4" s="415"/>
      <c r="E4" s="415"/>
      <c r="F4" s="415"/>
      <c r="G4" s="415"/>
    </row>
    <row r="5" spans="1:7" x14ac:dyDescent="0.25">
      <c r="A5" s="174"/>
      <c r="B5" s="174"/>
      <c r="C5" s="174"/>
      <c r="D5" s="174"/>
      <c r="E5" s="174"/>
      <c r="F5" s="174"/>
      <c r="G5" s="174"/>
    </row>
    <row r="6" spans="1:7" ht="15.75" customHeight="1" x14ac:dyDescent="0.25">
      <c r="A6" s="313" t="s">
        <v>254</v>
      </c>
      <c r="B6" s="313" t="s">
        <v>255</v>
      </c>
      <c r="C6" s="354"/>
      <c r="D6" s="415" t="s">
        <v>596</v>
      </c>
      <c r="E6" s="442"/>
      <c r="F6" s="442"/>
      <c r="G6" s="63"/>
    </row>
    <row r="7" spans="1:7" x14ac:dyDescent="0.25">
      <c r="A7" s="313" t="s">
        <v>256</v>
      </c>
      <c r="B7" s="313" t="s">
        <v>595</v>
      </c>
      <c r="C7" s="354"/>
      <c r="D7" s="313" t="s">
        <v>257</v>
      </c>
      <c r="E7" s="313" t="s">
        <v>258</v>
      </c>
      <c r="F7" s="313" t="s">
        <v>259</v>
      </c>
      <c r="G7" s="313" t="s">
        <v>260</v>
      </c>
    </row>
    <row r="8" spans="1:7" x14ac:dyDescent="0.25">
      <c r="A8" s="313" t="s">
        <v>261</v>
      </c>
      <c r="B8" s="313" t="s">
        <v>261</v>
      </c>
      <c r="C8" s="37"/>
      <c r="D8" s="313" t="s">
        <v>261</v>
      </c>
      <c r="E8" s="313" t="s">
        <v>261</v>
      </c>
      <c r="F8" s="79" t="s">
        <v>261</v>
      </c>
      <c r="G8" s="313" t="s">
        <v>262</v>
      </c>
    </row>
    <row r="9" spans="1:7" ht="15.6" customHeight="1" x14ac:dyDescent="0.25">
      <c r="A9" s="180"/>
      <c r="B9" s="180"/>
      <c r="C9" s="499" t="s">
        <v>606</v>
      </c>
      <c r="D9" s="499"/>
      <c r="E9" s="499"/>
      <c r="F9" s="174"/>
      <c r="G9" s="174"/>
    </row>
    <row r="10" spans="1:7" x14ac:dyDescent="0.25">
      <c r="A10" s="156"/>
      <c r="B10" s="156"/>
      <c r="C10" s="174"/>
      <c r="D10" s="175"/>
      <c r="E10" s="175"/>
      <c r="F10" s="174"/>
      <c r="G10" s="156"/>
    </row>
    <row r="11" spans="1:7" x14ac:dyDescent="0.25">
      <c r="A11" s="156" t="s">
        <v>555</v>
      </c>
      <c r="B11" s="156" t="s">
        <v>555</v>
      </c>
      <c r="C11" s="176" t="s">
        <v>564</v>
      </c>
      <c r="D11" s="177">
        <f t="shared" ref="D11" si="0">F11/1.2*1</f>
        <v>250</v>
      </c>
      <c r="E11" s="178">
        <f t="shared" ref="E11" si="1">D11*0.2</f>
        <v>50</v>
      </c>
      <c r="F11" s="179">
        <v>300</v>
      </c>
      <c r="G11" s="180" t="s">
        <v>529</v>
      </c>
    </row>
    <row r="12" spans="1:7" x14ac:dyDescent="0.25">
      <c r="A12" s="374"/>
      <c r="B12" s="374"/>
      <c r="C12" s="182" t="s">
        <v>568</v>
      </c>
      <c r="D12" s="173"/>
      <c r="E12" s="173"/>
      <c r="F12" s="173"/>
      <c r="G12" s="183"/>
    </row>
    <row r="13" spans="1:7" x14ac:dyDescent="0.25">
      <c r="A13" s="374"/>
      <c r="B13" s="374"/>
      <c r="C13" s="182" t="s">
        <v>569</v>
      </c>
      <c r="D13" s="173"/>
      <c r="E13" s="173"/>
      <c r="F13" s="173"/>
      <c r="G13" s="183"/>
    </row>
    <row r="14" spans="1:7" x14ac:dyDescent="0.25">
      <c r="A14" s="375"/>
      <c r="B14" s="375"/>
      <c r="C14" s="182" t="s">
        <v>570</v>
      </c>
      <c r="D14" s="173"/>
      <c r="E14" s="173"/>
      <c r="F14" s="173"/>
      <c r="G14" s="183"/>
    </row>
    <row r="15" spans="1:7" ht="15" customHeight="1" x14ac:dyDescent="0.25">
      <c r="A15" s="375"/>
      <c r="B15" s="375"/>
      <c r="C15" s="182" t="s">
        <v>571</v>
      </c>
      <c r="D15" s="173"/>
      <c r="E15" s="173"/>
      <c r="F15" s="173"/>
      <c r="G15" s="183"/>
    </row>
    <row r="16" spans="1:7" ht="15" customHeight="1" x14ac:dyDescent="0.25">
      <c r="A16" s="375"/>
      <c r="B16" s="375"/>
      <c r="C16" s="182" t="s">
        <v>572</v>
      </c>
      <c r="D16" s="173"/>
      <c r="E16" s="173"/>
      <c r="F16" s="173"/>
      <c r="G16" s="183"/>
    </row>
    <row r="17" spans="1:7" ht="15" customHeight="1" x14ac:dyDescent="0.25">
      <c r="A17" s="375"/>
      <c r="B17" s="375"/>
      <c r="C17" s="173"/>
      <c r="D17" s="173"/>
      <c r="E17" s="173"/>
      <c r="F17" s="173"/>
      <c r="G17" s="183"/>
    </row>
    <row r="18" spans="1:7" ht="15" customHeight="1" x14ac:dyDescent="0.25">
      <c r="A18" s="375" t="s">
        <v>555</v>
      </c>
      <c r="B18" s="375" t="s">
        <v>555</v>
      </c>
      <c r="C18" s="185" t="s">
        <v>565</v>
      </c>
      <c r="D18" s="177">
        <f t="shared" ref="D18:D19" si="2">F18/1.2*1</f>
        <v>500</v>
      </c>
      <c r="E18" s="178">
        <f t="shared" ref="E18:E19" si="3">D18*0.2</f>
        <v>100</v>
      </c>
      <c r="F18" s="181">
        <v>600</v>
      </c>
      <c r="G18" s="183" t="s">
        <v>529</v>
      </c>
    </row>
    <row r="19" spans="1:7" ht="15" customHeight="1" x14ac:dyDescent="0.25">
      <c r="A19" s="375" t="s">
        <v>555</v>
      </c>
      <c r="B19" s="375" t="s">
        <v>555</v>
      </c>
      <c r="C19" s="186" t="s">
        <v>566</v>
      </c>
      <c r="D19" s="177">
        <f t="shared" si="2"/>
        <v>833.33333333333337</v>
      </c>
      <c r="E19" s="178">
        <f t="shared" si="3"/>
        <v>166.66666666666669</v>
      </c>
      <c r="F19" s="181">
        <v>1000</v>
      </c>
      <c r="G19" s="183" t="s">
        <v>529</v>
      </c>
    </row>
    <row r="20" spans="1:7" ht="45" customHeight="1" x14ac:dyDescent="0.25">
      <c r="A20" s="374"/>
      <c r="B20" s="374"/>
      <c r="C20" s="187" t="s">
        <v>573</v>
      </c>
      <c r="D20" s="173"/>
      <c r="E20" s="173"/>
      <c r="F20" s="173"/>
      <c r="G20" s="183"/>
    </row>
    <row r="21" spans="1:7" x14ac:dyDescent="0.25">
      <c r="A21" s="374"/>
      <c r="B21" s="374"/>
      <c r="C21" s="182" t="s">
        <v>574</v>
      </c>
      <c r="D21" s="173"/>
      <c r="E21" s="173"/>
      <c r="F21" s="173"/>
      <c r="G21" s="183"/>
    </row>
    <row r="22" spans="1:7" x14ac:dyDescent="0.25">
      <c r="A22" s="375"/>
      <c r="B22" s="375"/>
      <c r="C22" s="182" t="s">
        <v>575</v>
      </c>
      <c r="D22" s="173"/>
      <c r="E22" s="173"/>
      <c r="F22" s="173"/>
      <c r="G22" s="180"/>
    </row>
    <row r="23" spans="1:7" x14ac:dyDescent="0.25">
      <c r="A23" s="375"/>
      <c r="B23" s="375"/>
      <c r="C23" s="182" t="s">
        <v>576</v>
      </c>
      <c r="D23" s="173"/>
      <c r="E23" s="173"/>
      <c r="F23" s="173"/>
      <c r="G23" s="180"/>
    </row>
    <row r="24" spans="1:7" x14ac:dyDescent="0.25">
      <c r="A24" s="375"/>
      <c r="B24" s="375"/>
      <c r="C24" s="182" t="s">
        <v>577</v>
      </c>
      <c r="D24" s="173"/>
      <c r="E24" s="173"/>
      <c r="F24" s="173"/>
      <c r="G24" s="180"/>
    </row>
    <row r="25" spans="1:7" x14ac:dyDescent="0.25">
      <c r="A25" s="191"/>
      <c r="B25" s="191"/>
      <c r="C25" s="182" t="s">
        <v>572</v>
      </c>
      <c r="D25" s="173"/>
      <c r="E25" s="173"/>
      <c r="F25" s="173"/>
      <c r="G25" s="190"/>
    </row>
    <row r="26" spans="1:7" x14ac:dyDescent="0.25">
      <c r="A26" s="191"/>
      <c r="B26" s="191"/>
      <c r="C26" s="173"/>
      <c r="D26" s="173"/>
      <c r="E26" s="173"/>
      <c r="F26" s="173"/>
      <c r="G26" s="191"/>
    </row>
    <row r="27" spans="1:7" x14ac:dyDescent="0.25">
      <c r="A27" s="156" t="s">
        <v>555</v>
      </c>
      <c r="B27" s="156" t="s">
        <v>555</v>
      </c>
      <c r="C27" s="192" t="s">
        <v>583</v>
      </c>
      <c r="D27" s="177">
        <f t="shared" ref="D27:D28" si="4">F27/1.2*1</f>
        <v>150</v>
      </c>
      <c r="E27" s="178">
        <f t="shared" ref="E27:E28" si="5">D27*0.2</f>
        <v>30</v>
      </c>
      <c r="F27" s="181">
        <v>180</v>
      </c>
      <c r="G27" s="191" t="s">
        <v>529</v>
      </c>
    </row>
    <row r="28" spans="1:7" x14ac:dyDescent="0.25">
      <c r="A28" s="156" t="s">
        <v>555</v>
      </c>
      <c r="B28" s="156" t="s">
        <v>555</v>
      </c>
      <c r="C28" s="192" t="s">
        <v>567</v>
      </c>
      <c r="D28" s="177">
        <f t="shared" si="4"/>
        <v>300</v>
      </c>
      <c r="E28" s="178">
        <f t="shared" si="5"/>
        <v>60</v>
      </c>
      <c r="F28" s="181">
        <v>360</v>
      </c>
      <c r="G28" s="191" t="s">
        <v>529</v>
      </c>
    </row>
    <row r="29" spans="1:7" x14ac:dyDescent="0.25">
      <c r="A29" s="191"/>
      <c r="B29" s="191"/>
      <c r="C29" s="182" t="s">
        <v>578</v>
      </c>
      <c r="D29" s="184"/>
      <c r="E29" s="184"/>
      <c r="F29" s="184"/>
      <c r="G29" s="189"/>
    </row>
    <row r="30" spans="1:7" x14ac:dyDescent="0.25">
      <c r="A30" s="191"/>
      <c r="B30" s="191"/>
      <c r="C30" s="182" t="s">
        <v>579</v>
      </c>
      <c r="D30" s="188"/>
      <c r="E30" s="188"/>
      <c r="F30" s="188"/>
      <c r="G30" s="189"/>
    </row>
    <row r="31" spans="1:7" x14ac:dyDescent="0.25">
      <c r="A31" s="191"/>
      <c r="B31" s="191"/>
      <c r="C31" s="182" t="s">
        <v>580</v>
      </c>
      <c r="D31" s="188"/>
      <c r="E31" s="188"/>
      <c r="F31" s="188"/>
      <c r="G31" s="189"/>
    </row>
    <row r="32" spans="1:7" x14ac:dyDescent="0.25">
      <c r="A32" s="191"/>
      <c r="B32" s="191"/>
      <c r="C32" s="182" t="s">
        <v>581</v>
      </c>
      <c r="D32" s="189"/>
      <c r="E32" s="193"/>
      <c r="F32" s="193"/>
      <c r="G32" s="189"/>
    </row>
    <row r="33" spans="1:7" x14ac:dyDescent="0.25">
      <c r="A33" s="191"/>
      <c r="B33" s="191"/>
      <c r="C33" s="194" t="s">
        <v>582</v>
      </c>
      <c r="D33" s="189"/>
      <c r="E33" s="189"/>
      <c r="F33" s="189"/>
      <c r="G33" s="189"/>
    </row>
    <row r="34" spans="1:7" ht="17.25" customHeight="1" x14ac:dyDescent="0.25">
      <c r="A34" s="180"/>
      <c r="B34" s="180"/>
      <c r="C34" s="173"/>
      <c r="D34" s="173"/>
      <c r="E34" s="189"/>
      <c r="F34" s="189"/>
      <c r="G34" s="189"/>
    </row>
    <row r="35" spans="1:7" ht="15" customHeight="1" x14ac:dyDescent="0.25">
      <c r="A35" s="180"/>
      <c r="B35" s="180"/>
      <c r="C35" s="195" t="s">
        <v>561</v>
      </c>
      <c r="D35" s="173"/>
      <c r="E35" s="189"/>
      <c r="F35" s="189"/>
      <c r="G35" s="189"/>
    </row>
    <row r="36" spans="1:7" x14ac:dyDescent="0.25">
      <c r="A36" s="180"/>
      <c r="B36" s="180"/>
      <c r="C36" s="195" t="s">
        <v>562</v>
      </c>
      <c r="D36" s="173"/>
      <c r="E36" s="189"/>
      <c r="F36" s="189"/>
      <c r="G36" s="189"/>
    </row>
    <row r="37" spans="1:7" x14ac:dyDescent="0.25">
      <c r="A37" s="180"/>
      <c r="B37" s="180"/>
      <c r="C37" s="195" t="s">
        <v>563</v>
      </c>
      <c r="D37" s="173"/>
      <c r="E37" s="189"/>
      <c r="F37" s="189"/>
      <c r="G37" s="189"/>
    </row>
    <row r="38" spans="1:7" x14ac:dyDescent="0.25">
      <c r="A38" s="173"/>
      <c r="B38" s="173"/>
      <c r="C38" s="173"/>
      <c r="D38" s="173"/>
      <c r="E38" s="173"/>
      <c r="F38" s="173"/>
      <c r="G38" s="173"/>
    </row>
  </sheetData>
  <mergeCells count="4">
    <mergeCell ref="A1:G2"/>
    <mergeCell ref="A4:G4"/>
    <mergeCell ref="D6:F6"/>
    <mergeCell ref="C9:E9"/>
  </mergeCells>
  <pageMargins left="0.43307086614173229" right="0.78740157480314965" top="0.74803149606299213" bottom="0.74803149606299213" header="0.31496062992125984" footer="0.31496062992125984"/>
  <pageSetup paperSize="9" scale="65" fitToHeight="0" orientation="portrait" r:id="rId1"/>
  <headerFooter>
    <oddHeader>&amp;R&amp;A</oddHeader>
    <oddFooter xml:space="preserve">&amp;L&amp;9VAT Code Key:
A - Standard Rated
E - Exempt
N - Non Business / Outside the Scope
Z - Zero Rated&amp;C
</oddFooter>
  </headerFooter>
  <colBreaks count="1" manualBreakCount="1">
    <brk id="7" max="3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FFC000"/>
    <pageSetUpPr fitToPage="1"/>
  </sheetPr>
  <dimension ref="A1:G105"/>
  <sheetViews>
    <sheetView showGridLines="0" view="pageBreakPreview" topLeftCell="A83" zoomScaleNormal="80" zoomScaleSheetLayoutView="100" workbookViewId="0">
      <selection activeCell="A11" sqref="A11:G11"/>
    </sheetView>
  </sheetViews>
  <sheetFormatPr defaultColWidth="9.140625" defaultRowHeight="15.75" x14ac:dyDescent="0.25"/>
  <cols>
    <col min="1" max="1" width="15.140625" style="298" customWidth="1"/>
    <col min="2" max="2" width="10.85546875" style="298" customWidth="1"/>
    <col min="3" max="3" width="45" style="299" customWidth="1"/>
    <col min="4" max="4" width="13.85546875" style="147" bestFit="1" customWidth="1"/>
    <col min="5" max="5" width="12.5703125" style="147" bestFit="1" customWidth="1"/>
    <col min="6" max="6" width="14.42578125" style="147" bestFit="1" customWidth="1"/>
    <col min="7" max="7" width="7.42578125" style="103" customWidth="1"/>
    <col min="8" max="9" width="9.140625" style="33"/>
    <col min="10" max="10" width="31.140625" style="33" customWidth="1"/>
    <col min="11" max="16384" width="9.140625" style="33"/>
  </cols>
  <sheetData>
    <row r="1" spans="1:7" ht="15.6" customHeight="1" x14ac:dyDescent="0.25">
      <c r="A1" s="429" t="s">
        <v>683</v>
      </c>
      <c r="B1" s="429"/>
      <c r="C1" s="429"/>
      <c r="D1" s="429"/>
      <c r="E1" s="429"/>
      <c r="F1" s="429"/>
      <c r="G1" s="429"/>
    </row>
    <row r="2" spans="1:7" ht="15.6" customHeight="1" x14ac:dyDescent="0.25">
      <c r="A2" s="429"/>
      <c r="B2" s="429"/>
      <c r="C2" s="429"/>
      <c r="D2" s="429"/>
      <c r="E2" s="429"/>
      <c r="F2" s="429"/>
      <c r="G2" s="429"/>
    </row>
    <row r="4" spans="1:7" x14ac:dyDescent="0.25">
      <c r="A4" s="430" t="s">
        <v>435</v>
      </c>
      <c r="B4" s="430"/>
      <c r="C4" s="430"/>
      <c r="D4" s="430"/>
      <c r="E4" s="430"/>
      <c r="F4" s="430"/>
      <c r="G4" s="430"/>
    </row>
    <row r="5" spans="1:7" ht="61.5" customHeight="1" x14ac:dyDescent="0.25">
      <c r="A5" s="416" t="s">
        <v>537</v>
      </c>
      <c r="B5" s="416"/>
      <c r="C5" s="416"/>
      <c r="D5" s="416"/>
      <c r="E5" s="416"/>
      <c r="F5" s="416"/>
      <c r="G5" s="416"/>
    </row>
    <row r="6" spans="1:7" x14ac:dyDescent="0.25">
      <c r="A6" s="420" t="s">
        <v>440</v>
      </c>
      <c r="B6" s="420"/>
      <c r="C6" s="420"/>
      <c r="D6" s="327"/>
      <c r="E6" s="327"/>
      <c r="F6" s="323"/>
      <c r="G6" s="323"/>
    </row>
    <row r="7" spans="1:7" ht="34.5" customHeight="1" x14ac:dyDescent="0.25">
      <c r="A7" s="431" t="s">
        <v>711</v>
      </c>
      <c r="B7" s="431"/>
      <c r="C7" s="431"/>
      <c r="D7" s="431"/>
      <c r="E7" s="431"/>
      <c r="F7" s="431"/>
      <c r="G7" s="431"/>
    </row>
    <row r="8" spans="1:7" x14ac:dyDescent="0.25">
      <c r="A8" s="323"/>
      <c r="B8" s="323"/>
      <c r="C8" s="323"/>
      <c r="D8" s="323"/>
      <c r="E8" s="323"/>
      <c r="F8" s="323"/>
      <c r="G8" s="323"/>
    </row>
    <row r="9" spans="1:7" ht="15.6" customHeight="1" x14ac:dyDescent="0.25">
      <c r="A9" s="102" t="s">
        <v>254</v>
      </c>
      <c r="B9" s="102" t="s">
        <v>255</v>
      </c>
      <c r="C9" s="49"/>
      <c r="D9" s="421" t="s">
        <v>596</v>
      </c>
      <c r="E9" s="421"/>
      <c r="F9" s="421"/>
      <c r="G9" s="104"/>
    </row>
    <row r="10" spans="1:7" x14ac:dyDescent="0.25">
      <c r="A10" s="293" t="s">
        <v>256</v>
      </c>
      <c r="B10" s="293" t="s">
        <v>595</v>
      </c>
      <c r="C10" s="49"/>
      <c r="D10" s="162" t="s">
        <v>257</v>
      </c>
      <c r="E10" s="162" t="s">
        <v>258</v>
      </c>
      <c r="F10" s="162" t="s">
        <v>259</v>
      </c>
      <c r="G10" s="102" t="s">
        <v>260</v>
      </c>
    </row>
    <row r="11" spans="1:7" x14ac:dyDescent="0.25">
      <c r="A11" s="102" t="s">
        <v>261</v>
      </c>
      <c r="B11" s="102" t="s">
        <v>261</v>
      </c>
      <c r="C11" s="49"/>
      <c r="D11" s="162" t="s">
        <v>261</v>
      </c>
      <c r="E11" s="162" t="s">
        <v>261</v>
      </c>
      <c r="F11" s="162" t="s">
        <v>261</v>
      </c>
      <c r="G11" s="102" t="s">
        <v>262</v>
      </c>
    </row>
    <row r="12" spans="1:7" ht="9.75" customHeight="1" x14ac:dyDescent="0.25">
      <c r="A12" s="262"/>
      <c r="B12" s="261"/>
      <c r="C12" s="185"/>
      <c r="D12" s="317"/>
      <c r="E12" s="317"/>
      <c r="F12" s="317"/>
      <c r="G12" s="318"/>
    </row>
    <row r="13" spans="1:7" ht="31.5" x14ac:dyDescent="0.25">
      <c r="A13" s="294">
        <v>1730</v>
      </c>
      <c r="B13" s="263">
        <v>1780</v>
      </c>
      <c r="C13" s="264" t="s">
        <v>712</v>
      </c>
      <c r="D13" s="265">
        <f t="shared" ref="D13:D20" si="0">F13/1.2*1</f>
        <v>1520.8333333333335</v>
      </c>
      <c r="E13" s="266">
        <f>D13*0.2</f>
        <v>304.16666666666669</v>
      </c>
      <c r="F13" s="267">
        <v>1825</v>
      </c>
      <c r="G13" s="268" t="s">
        <v>529</v>
      </c>
    </row>
    <row r="14" spans="1:7" x14ac:dyDescent="0.25">
      <c r="A14" s="294">
        <v>2160</v>
      </c>
      <c r="B14" s="263">
        <v>2225</v>
      </c>
      <c r="C14" s="264" t="s">
        <v>713</v>
      </c>
      <c r="D14" s="265">
        <f t="shared" si="0"/>
        <v>1900</v>
      </c>
      <c r="E14" s="266">
        <f t="shared" ref="E14:E20" si="1">D14*0.2</f>
        <v>380</v>
      </c>
      <c r="F14" s="267">
        <v>2280</v>
      </c>
      <c r="G14" s="268" t="s">
        <v>529</v>
      </c>
    </row>
    <row r="15" spans="1:7" x14ac:dyDescent="0.25">
      <c r="A15" s="294">
        <v>1635</v>
      </c>
      <c r="B15" s="263">
        <v>1685</v>
      </c>
      <c r="C15" s="264" t="s">
        <v>714</v>
      </c>
      <c r="D15" s="265">
        <f t="shared" si="0"/>
        <v>1437.5</v>
      </c>
      <c r="E15" s="266">
        <f t="shared" si="1"/>
        <v>287.5</v>
      </c>
      <c r="F15" s="267">
        <v>1725</v>
      </c>
      <c r="G15" s="268" t="s">
        <v>529</v>
      </c>
    </row>
    <row r="16" spans="1:7" x14ac:dyDescent="0.25">
      <c r="A16" s="294">
        <v>1100</v>
      </c>
      <c r="B16" s="263">
        <v>1130</v>
      </c>
      <c r="C16" s="264" t="s">
        <v>715</v>
      </c>
      <c r="D16" s="265">
        <f t="shared" si="0"/>
        <v>966.66666666666674</v>
      </c>
      <c r="E16" s="266">
        <f t="shared" si="1"/>
        <v>193.33333333333337</v>
      </c>
      <c r="F16" s="267">
        <v>1160</v>
      </c>
      <c r="G16" s="268" t="s">
        <v>529</v>
      </c>
    </row>
    <row r="17" spans="1:7" x14ac:dyDescent="0.25">
      <c r="A17" s="294">
        <v>650</v>
      </c>
      <c r="B17" s="263">
        <v>670</v>
      </c>
      <c r="C17" s="264" t="s">
        <v>716</v>
      </c>
      <c r="D17" s="265">
        <f t="shared" si="0"/>
        <v>575</v>
      </c>
      <c r="E17" s="266">
        <f t="shared" si="1"/>
        <v>115</v>
      </c>
      <c r="F17" s="267">
        <v>690</v>
      </c>
      <c r="G17" s="268" t="s">
        <v>529</v>
      </c>
    </row>
    <row r="18" spans="1:7" ht="47.25" x14ac:dyDescent="0.25">
      <c r="A18" s="294">
        <v>230</v>
      </c>
      <c r="B18" s="263">
        <v>235</v>
      </c>
      <c r="C18" s="264" t="s">
        <v>717</v>
      </c>
      <c r="D18" s="265">
        <f t="shared" si="0"/>
        <v>200</v>
      </c>
      <c r="E18" s="266">
        <f t="shared" si="1"/>
        <v>40</v>
      </c>
      <c r="F18" s="267">
        <v>240</v>
      </c>
      <c r="G18" s="268" t="s">
        <v>529</v>
      </c>
    </row>
    <row r="19" spans="1:7" x14ac:dyDescent="0.25">
      <c r="A19" s="294">
        <v>1440</v>
      </c>
      <c r="B19" s="263">
        <v>1485</v>
      </c>
      <c r="C19" s="264" t="s">
        <v>718</v>
      </c>
      <c r="D19" s="265">
        <f t="shared" si="0"/>
        <v>1270.8333333333335</v>
      </c>
      <c r="E19" s="266">
        <f t="shared" si="1"/>
        <v>254.16666666666671</v>
      </c>
      <c r="F19" s="267">
        <v>1525</v>
      </c>
      <c r="G19" s="268" t="s">
        <v>529</v>
      </c>
    </row>
    <row r="20" spans="1:7" x14ac:dyDescent="0.25">
      <c r="A20" s="294">
        <v>74</v>
      </c>
      <c r="B20" s="263">
        <v>76</v>
      </c>
      <c r="C20" s="264" t="s">
        <v>719</v>
      </c>
      <c r="D20" s="265">
        <f t="shared" si="0"/>
        <v>65</v>
      </c>
      <c r="E20" s="266">
        <f t="shared" si="1"/>
        <v>13</v>
      </c>
      <c r="F20" s="267">
        <v>78</v>
      </c>
      <c r="G20" s="268" t="s">
        <v>529</v>
      </c>
    </row>
    <row r="21" spans="1:7" ht="63" x14ac:dyDescent="0.25">
      <c r="A21" s="432" t="s">
        <v>531</v>
      </c>
      <c r="B21" s="433"/>
      <c r="C21" s="264" t="s">
        <v>720</v>
      </c>
      <c r="D21" s="434" t="s">
        <v>531</v>
      </c>
      <c r="E21" s="435"/>
      <c r="F21" s="435"/>
      <c r="G21" s="268" t="s">
        <v>529</v>
      </c>
    </row>
    <row r="22" spans="1:7" ht="47.25" x14ac:dyDescent="0.25">
      <c r="A22" s="432" t="s">
        <v>531</v>
      </c>
      <c r="B22" s="433"/>
      <c r="C22" s="269" t="s">
        <v>801</v>
      </c>
      <c r="D22" s="438" t="s">
        <v>531</v>
      </c>
      <c r="E22" s="439"/>
      <c r="F22" s="439"/>
      <c r="G22" s="268" t="s">
        <v>529</v>
      </c>
    </row>
    <row r="23" spans="1:7" ht="31.5" x14ac:dyDescent="0.25">
      <c r="A23" s="307">
        <v>5000</v>
      </c>
      <c r="B23" s="282">
        <v>5150</v>
      </c>
      <c r="C23" s="264" t="s">
        <v>721</v>
      </c>
      <c r="D23" s="265">
        <f t="shared" ref="D23" si="2">F23/1.2*1</f>
        <v>4400</v>
      </c>
      <c r="E23" s="266">
        <f>D23*0.2</f>
        <v>880</v>
      </c>
      <c r="F23" s="267">
        <v>5280</v>
      </c>
      <c r="G23" s="268" t="s">
        <v>529</v>
      </c>
    </row>
    <row r="24" spans="1:7" ht="31.5" customHeight="1" x14ac:dyDescent="0.25">
      <c r="A24" s="303">
        <v>560</v>
      </c>
      <c r="B24" s="303">
        <v>575</v>
      </c>
      <c r="C24" s="264" t="s">
        <v>722</v>
      </c>
      <c r="D24" s="265">
        <f t="shared" ref="D24" si="3">F24/1.2*1</f>
        <v>491.66666666666669</v>
      </c>
      <c r="E24" s="266">
        <f>D24*0.2</f>
        <v>98.333333333333343</v>
      </c>
      <c r="F24" s="267">
        <v>590</v>
      </c>
      <c r="G24" s="268" t="s">
        <v>529</v>
      </c>
    </row>
    <row r="25" spans="1:7" ht="31.5" x14ac:dyDescent="0.25">
      <c r="A25" s="308">
        <v>0</v>
      </c>
      <c r="B25" s="308">
        <v>0</v>
      </c>
      <c r="C25" s="264" t="s">
        <v>723</v>
      </c>
      <c r="D25" s="438" t="s">
        <v>671</v>
      </c>
      <c r="E25" s="439"/>
      <c r="F25" s="439"/>
      <c r="G25" s="268"/>
    </row>
    <row r="26" spans="1:7" ht="30.95" customHeight="1" x14ac:dyDescent="0.25">
      <c r="A26" s="308">
        <v>115</v>
      </c>
      <c r="B26" s="308">
        <v>118.5</v>
      </c>
      <c r="C26" s="264" t="s">
        <v>724</v>
      </c>
      <c r="D26" s="177">
        <v>101.25</v>
      </c>
      <c r="E26" s="271">
        <v>20.25</v>
      </c>
      <c r="F26" s="271">
        <v>121.5</v>
      </c>
      <c r="G26" s="268" t="s">
        <v>529</v>
      </c>
    </row>
    <row r="27" spans="1:7" ht="36" customHeight="1" x14ac:dyDescent="0.25">
      <c r="A27" s="436" t="s">
        <v>531</v>
      </c>
      <c r="B27" s="437"/>
      <c r="C27" s="264" t="s">
        <v>725</v>
      </c>
      <c r="D27" s="434" t="s">
        <v>531</v>
      </c>
      <c r="E27" s="434"/>
      <c r="F27" s="434"/>
      <c r="G27" s="268" t="s">
        <v>529</v>
      </c>
    </row>
    <row r="28" spans="1:7" ht="84" customHeight="1" x14ac:dyDescent="0.25">
      <c r="A28" s="440" t="s">
        <v>684</v>
      </c>
      <c r="B28" s="441"/>
      <c r="C28" s="264" t="s">
        <v>726</v>
      </c>
      <c r="D28" s="434" t="s">
        <v>531</v>
      </c>
      <c r="E28" s="434"/>
      <c r="F28" s="434"/>
      <c r="G28" s="272" t="s">
        <v>529</v>
      </c>
    </row>
    <row r="29" spans="1:7" ht="53.45" customHeight="1" x14ac:dyDescent="0.25">
      <c r="A29" s="416" t="s">
        <v>179</v>
      </c>
      <c r="B29" s="416"/>
      <c r="C29" s="416"/>
      <c r="D29" s="416"/>
      <c r="E29" s="416"/>
      <c r="F29" s="416"/>
      <c r="G29" s="416"/>
    </row>
    <row r="30" spans="1:7" s="31" customFormat="1" x14ac:dyDescent="0.25">
      <c r="A30" s="298"/>
      <c r="B30" s="298"/>
      <c r="C30" s="299"/>
      <c r="D30" s="147"/>
      <c r="E30" s="147"/>
      <c r="F30" s="147"/>
      <c r="G30" s="103"/>
    </row>
    <row r="31" spans="1:7" s="31" customFormat="1" x14ac:dyDescent="0.25">
      <c r="A31" s="102" t="s">
        <v>254</v>
      </c>
      <c r="B31" s="102" t="s">
        <v>255</v>
      </c>
      <c r="C31" s="49"/>
      <c r="D31" s="421" t="s">
        <v>596</v>
      </c>
      <c r="E31" s="421"/>
      <c r="F31" s="421"/>
      <c r="G31" s="104"/>
    </row>
    <row r="32" spans="1:7" s="31" customFormat="1" x14ac:dyDescent="0.25">
      <c r="A32" s="306" t="s">
        <v>256</v>
      </c>
      <c r="B32" s="306" t="s">
        <v>595</v>
      </c>
      <c r="C32" s="49"/>
      <c r="D32" s="162" t="s">
        <v>257</v>
      </c>
      <c r="E32" s="162" t="s">
        <v>258</v>
      </c>
      <c r="F32" s="162" t="s">
        <v>259</v>
      </c>
      <c r="G32" s="102" t="s">
        <v>260</v>
      </c>
    </row>
    <row r="33" spans="1:7" s="31" customFormat="1" x14ac:dyDescent="0.25">
      <c r="A33" s="102" t="s">
        <v>261</v>
      </c>
      <c r="B33" s="102" t="s">
        <v>261</v>
      </c>
      <c r="C33" s="49"/>
      <c r="D33" s="162" t="s">
        <v>261</v>
      </c>
      <c r="E33" s="162" t="s">
        <v>261</v>
      </c>
      <c r="F33" s="162" t="s">
        <v>261</v>
      </c>
      <c r="G33" s="102" t="s">
        <v>262</v>
      </c>
    </row>
    <row r="34" spans="1:7" x14ac:dyDescent="0.25">
      <c r="A34" s="273"/>
      <c r="B34" s="273"/>
      <c r="C34" s="280" t="s">
        <v>686</v>
      </c>
      <c r="D34" s="276"/>
      <c r="E34" s="277"/>
      <c r="F34" s="274"/>
      <c r="G34" s="279"/>
    </row>
    <row r="35" spans="1:7" ht="36" customHeight="1" x14ac:dyDescent="0.25">
      <c r="A35" s="273">
        <v>45</v>
      </c>
      <c r="B35" s="273">
        <v>46.5</v>
      </c>
      <c r="C35" s="269" t="s">
        <v>687</v>
      </c>
      <c r="D35" s="276">
        <f t="shared" ref="D35:D37" si="4">F35/1.2*1</f>
        <v>39.583333333333336</v>
      </c>
      <c r="E35" s="259">
        <f>D35*0.2</f>
        <v>7.9166666666666679</v>
      </c>
      <c r="F35" s="281">
        <v>47.5</v>
      </c>
      <c r="G35" s="279" t="s">
        <v>529</v>
      </c>
    </row>
    <row r="36" spans="1:7" ht="51" customHeight="1" x14ac:dyDescent="0.25">
      <c r="A36" s="101">
        <v>131</v>
      </c>
      <c r="B36" s="101">
        <v>135</v>
      </c>
      <c r="C36" s="292" t="s">
        <v>534</v>
      </c>
      <c r="D36" s="171">
        <f t="shared" si="4"/>
        <v>115</v>
      </c>
      <c r="E36" s="295">
        <f t="shared" ref="E36:E37" si="5">D36*0.2</f>
        <v>23</v>
      </c>
      <c r="F36" s="282">
        <v>138</v>
      </c>
      <c r="G36" s="103" t="s">
        <v>529</v>
      </c>
    </row>
    <row r="37" spans="1:7" ht="48" customHeight="1" x14ac:dyDescent="0.25">
      <c r="A37" s="101">
        <v>21</v>
      </c>
      <c r="B37" s="101">
        <v>21.5</v>
      </c>
      <c r="C37" s="292" t="s">
        <v>535</v>
      </c>
      <c r="D37" s="171">
        <f t="shared" si="4"/>
        <v>18.333333333333336</v>
      </c>
      <c r="E37" s="295">
        <f t="shared" si="5"/>
        <v>3.6666666666666674</v>
      </c>
      <c r="F37" s="282">
        <v>22</v>
      </c>
      <c r="G37" s="103" t="s">
        <v>529</v>
      </c>
    </row>
    <row r="38" spans="1:7" x14ac:dyDescent="0.25">
      <c r="A38" s="101"/>
      <c r="B38" s="101"/>
      <c r="C38" s="302"/>
      <c r="D38" s="171"/>
      <c r="E38" s="308"/>
      <c r="F38" s="282"/>
    </row>
    <row r="40" spans="1:7" ht="15.75" customHeight="1" x14ac:dyDescent="0.25">
      <c r="A40" s="420" t="s">
        <v>688</v>
      </c>
      <c r="B40" s="420"/>
      <c r="C40" s="420"/>
      <c r="D40" s="420"/>
      <c r="E40" s="420"/>
      <c r="F40" s="420"/>
      <c r="G40" s="420"/>
    </row>
    <row r="41" spans="1:7" ht="56.45" customHeight="1" x14ac:dyDescent="0.25">
      <c r="A41" s="416" t="s">
        <v>441</v>
      </c>
      <c r="B41" s="416"/>
      <c r="C41" s="416"/>
      <c r="D41" s="416"/>
      <c r="E41" s="416"/>
      <c r="F41" s="416"/>
      <c r="G41" s="416"/>
    </row>
    <row r="42" spans="1:7" ht="15.75" customHeight="1" x14ac:dyDescent="0.25">
      <c r="A42" s="324"/>
      <c r="B42" s="324"/>
      <c r="C42" s="325"/>
      <c r="D42" s="326"/>
      <c r="E42" s="326"/>
      <c r="F42" s="326"/>
      <c r="G42" s="324"/>
    </row>
    <row r="43" spans="1:7" ht="15.75" customHeight="1" x14ac:dyDescent="0.25">
      <c r="A43" s="425" t="s">
        <v>538</v>
      </c>
      <c r="B43" s="425"/>
      <c r="C43" s="425"/>
      <c r="D43" s="425"/>
      <c r="E43" s="425"/>
      <c r="F43" s="425"/>
      <c r="G43" s="425"/>
    </row>
    <row r="44" spans="1:7" x14ac:dyDescent="0.25">
      <c r="A44" s="425" t="s">
        <v>539</v>
      </c>
      <c r="B44" s="425"/>
      <c r="C44" s="425"/>
      <c r="D44" s="425"/>
      <c r="E44" s="425"/>
      <c r="F44" s="425"/>
      <c r="G44" s="425"/>
    </row>
    <row r="45" spans="1:7" ht="33" customHeight="1" x14ac:dyDescent="0.25">
      <c r="A45" s="425" t="s">
        <v>540</v>
      </c>
      <c r="B45" s="425"/>
      <c r="C45" s="425"/>
      <c r="D45" s="425"/>
      <c r="E45" s="425"/>
      <c r="F45" s="425"/>
      <c r="G45" s="425"/>
    </row>
    <row r="46" spans="1:7" ht="47.45" customHeight="1" x14ac:dyDescent="0.25">
      <c r="A46" s="428" t="s">
        <v>442</v>
      </c>
      <c r="B46" s="428"/>
      <c r="C46" s="428"/>
      <c r="D46" s="428"/>
      <c r="E46" s="428"/>
      <c r="F46" s="428"/>
      <c r="G46" s="428"/>
    </row>
    <row r="47" spans="1:7" ht="47.45" customHeight="1" x14ac:dyDescent="0.25">
      <c r="A47" s="416" t="s">
        <v>728</v>
      </c>
      <c r="B47" s="416"/>
      <c r="C47" s="416"/>
      <c r="D47" s="416"/>
      <c r="E47" s="416"/>
      <c r="F47" s="416"/>
      <c r="G47" s="416"/>
    </row>
    <row r="48" spans="1:7" x14ac:dyDescent="0.25">
      <c r="A48" s="304"/>
      <c r="B48" s="304"/>
      <c r="C48" s="304"/>
      <c r="D48" s="304"/>
      <c r="E48" s="304"/>
      <c r="F48" s="304"/>
      <c r="G48" s="304"/>
    </row>
    <row r="49" spans="1:7" x14ac:dyDescent="0.25">
      <c r="A49" s="322" t="s">
        <v>802</v>
      </c>
      <c r="B49" s="33"/>
      <c r="C49" s="304"/>
      <c r="D49" s="304"/>
      <c r="E49" s="304"/>
      <c r="F49" s="304"/>
      <c r="G49" s="304"/>
    </row>
    <row r="50" spans="1:7" x14ac:dyDescent="0.25">
      <c r="A50" s="31"/>
      <c r="B50" s="31"/>
      <c r="C50" s="305" t="s">
        <v>727</v>
      </c>
      <c r="D50" s="163"/>
      <c r="E50" s="163"/>
      <c r="F50" s="163"/>
      <c r="G50" s="105"/>
    </row>
    <row r="51" spans="1:7" x14ac:dyDescent="0.25">
      <c r="A51" s="273">
        <v>137</v>
      </c>
      <c r="B51" s="274">
        <v>141</v>
      </c>
      <c r="C51" s="275" t="s">
        <v>132</v>
      </c>
      <c r="D51" s="276"/>
      <c r="E51" s="277"/>
      <c r="F51" s="274">
        <v>140</v>
      </c>
    </row>
    <row r="52" spans="1:7" x14ac:dyDescent="0.25">
      <c r="A52" s="273">
        <v>65</v>
      </c>
      <c r="B52" s="274">
        <v>67</v>
      </c>
      <c r="C52" s="275" t="s">
        <v>532</v>
      </c>
      <c r="D52" s="276"/>
      <c r="E52" s="259"/>
      <c r="F52" s="274">
        <v>100</v>
      </c>
      <c r="G52" s="278"/>
    </row>
    <row r="53" spans="1:7" x14ac:dyDescent="0.25">
      <c r="A53" s="273">
        <v>87</v>
      </c>
      <c r="B53" s="274">
        <v>90</v>
      </c>
      <c r="C53" s="275" t="s">
        <v>133</v>
      </c>
      <c r="D53" s="276"/>
      <c r="E53" s="277"/>
      <c r="F53" s="274">
        <v>90</v>
      </c>
      <c r="G53" s="279"/>
    </row>
    <row r="54" spans="1:7" x14ac:dyDescent="0.25">
      <c r="A54" s="273">
        <v>95</v>
      </c>
      <c r="B54" s="274">
        <v>98</v>
      </c>
      <c r="C54" s="275" t="s">
        <v>533</v>
      </c>
      <c r="D54" s="276"/>
      <c r="E54" s="277"/>
      <c r="F54" s="274">
        <v>80</v>
      </c>
      <c r="G54" s="278"/>
    </row>
    <row r="55" spans="1:7" x14ac:dyDescent="0.25">
      <c r="A55" s="101">
        <v>78</v>
      </c>
      <c r="B55" s="307">
        <v>80</v>
      </c>
      <c r="C55" s="309" t="s">
        <v>146</v>
      </c>
      <c r="D55" s="171"/>
      <c r="E55" s="85"/>
      <c r="F55" s="307">
        <v>80</v>
      </c>
      <c r="G55" s="278"/>
    </row>
    <row r="56" spans="1:7" x14ac:dyDescent="0.25">
      <c r="A56" s="273">
        <v>68</v>
      </c>
      <c r="B56" s="274">
        <v>70</v>
      </c>
      <c r="C56" s="275" t="s">
        <v>134</v>
      </c>
      <c r="D56" s="276"/>
      <c r="E56" s="277"/>
      <c r="F56" s="307">
        <v>75</v>
      </c>
    </row>
    <row r="57" spans="1:7" x14ac:dyDescent="0.25">
      <c r="A57" s="273">
        <v>45</v>
      </c>
      <c r="B57" s="274">
        <v>46</v>
      </c>
      <c r="C57" s="275" t="s">
        <v>685</v>
      </c>
      <c r="D57" s="276"/>
      <c r="E57" s="277"/>
      <c r="F57" s="274">
        <v>60</v>
      </c>
    </row>
    <row r="58" spans="1:7" x14ac:dyDescent="0.25">
      <c r="A58" s="304"/>
      <c r="B58" s="304"/>
      <c r="C58" s="304"/>
      <c r="D58" s="304"/>
      <c r="E58" s="304"/>
      <c r="F58" s="304"/>
      <c r="G58" s="304"/>
    </row>
    <row r="59" spans="1:7" ht="15" x14ac:dyDescent="0.25">
      <c r="A59" s="33"/>
      <c r="B59" s="33"/>
      <c r="C59" s="33"/>
      <c r="D59" s="33"/>
      <c r="E59" s="33"/>
      <c r="F59" s="33"/>
      <c r="G59" s="33"/>
    </row>
    <row r="60" spans="1:7" ht="15.75" customHeight="1" x14ac:dyDescent="0.25">
      <c r="A60" s="302"/>
      <c r="B60" s="302"/>
      <c r="C60" s="302"/>
      <c r="D60" s="243"/>
      <c r="E60" s="243"/>
      <c r="F60" s="243"/>
      <c r="G60" s="319"/>
    </row>
    <row r="61" spans="1:7" ht="15.75" customHeight="1" x14ac:dyDescent="0.25">
      <c r="A61" s="102" t="s">
        <v>254</v>
      </c>
      <c r="B61" s="102" t="s">
        <v>255</v>
      </c>
      <c r="C61" s="49"/>
      <c r="D61" s="421" t="s">
        <v>596</v>
      </c>
      <c r="E61" s="421"/>
      <c r="F61" s="421"/>
      <c r="G61" s="104"/>
    </row>
    <row r="62" spans="1:7" x14ac:dyDescent="0.25">
      <c r="A62" s="306" t="s">
        <v>256</v>
      </c>
      <c r="B62" s="306" t="s">
        <v>595</v>
      </c>
      <c r="C62" s="49"/>
      <c r="D62" s="162" t="s">
        <v>257</v>
      </c>
      <c r="E62" s="162" t="s">
        <v>258</v>
      </c>
      <c r="F62" s="162" t="s">
        <v>259</v>
      </c>
      <c r="G62" s="102" t="s">
        <v>260</v>
      </c>
    </row>
    <row r="63" spans="1:7" ht="15.6" customHeight="1" x14ac:dyDescent="0.25">
      <c r="A63" s="102" t="s">
        <v>261</v>
      </c>
      <c r="B63" s="102" t="s">
        <v>261</v>
      </c>
      <c r="C63" s="49"/>
      <c r="D63" s="162" t="s">
        <v>261</v>
      </c>
      <c r="E63" s="162" t="s">
        <v>261</v>
      </c>
      <c r="F63" s="162" t="s">
        <v>261</v>
      </c>
      <c r="G63" s="102" t="s">
        <v>262</v>
      </c>
    </row>
    <row r="64" spans="1:7" ht="24.75" customHeight="1" x14ac:dyDescent="0.25">
      <c r="A64" s="420" t="s">
        <v>700</v>
      </c>
      <c r="B64" s="420"/>
      <c r="C64" s="420"/>
      <c r="D64" s="420"/>
      <c r="E64" s="420"/>
      <c r="F64" s="420"/>
      <c r="G64" s="420"/>
    </row>
    <row r="65" spans="1:7" ht="33.75" customHeight="1" x14ac:dyDescent="0.25">
      <c r="A65" s="423" t="s">
        <v>701</v>
      </c>
      <c r="B65" s="423"/>
      <c r="C65" s="423"/>
      <c r="D65" s="423"/>
      <c r="E65" s="423"/>
      <c r="F65" s="423"/>
      <c r="G65" s="423"/>
    </row>
    <row r="66" spans="1:7" ht="53.25" customHeight="1" x14ac:dyDescent="0.25">
      <c r="A66" s="423" t="s">
        <v>702</v>
      </c>
      <c r="B66" s="423"/>
      <c r="C66" s="423"/>
      <c r="D66" s="423"/>
      <c r="E66" s="423"/>
      <c r="F66" s="423"/>
      <c r="G66" s="423"/>
    </row>
    <row r="67" spans="1:7" x14ac:dyDescent="0.25">
      <c r="A67" s="426" t="s">
        <v>703</v>
      </c>
      <c r="B67" s="426"/>
      <c r="C67" s="426"/>
      <c r="D67" s="426"/>
      <c r="E67" s="426"/>
      <c r="F67" s="426"/>
      <c r="G67" s="426"/>
    </row>
    <row r="68" spans="1:7" ht="12" customHeight="1" x14ac:dyDescent="0.25">
      <c r="A68" s="296"/>
      <c r="B68" s="296"/>
      <c r="C68" s="296"/>
      <c r="D68" s="296"/>
      <c r="E68" s="296"/>
      <c r="F68" s="296"/>
      <c r="G68" s="296"/>
    </row>
    <row r="69" spans="1:7" x14ac:dyDescent="0.25">
      <c r="A69" s="426" t="s">
        <v>689</v>
      </c>
      <c r="B69" s="426"/>
      <c r="C69" s="426"/>
      <c r="D69" s="426"/>
      <c r="E69" s="426"/>
      <c r="F69" s="426"/>
      <c r="G69" s="426"/>
    </row>
    <row r="70" spans="1:7" x14ac:dyDescent="0.25">
      <c r="A70" s="101">
        <v>390</v>
      </c>
      <c r="B70" s="282">
        <v>400</v>
      </c>
      <c r="C70" s="275" t="s">
        <v>443</v>
      </c>
      <c r="D70" s="276">
        <v>410</v>
      </c>
      <c r="E70" s="259">
        <v>0</v>
      </c>
      <c r="F70" s="281">
        <v>410</v>
      </c>
      <c r="G70" s="279" t="s">
        <v>479</v>
      </c>
    </row>
    <row r="71" spans="1:7" x14ac:dyDescent="0.25">
      <c r="A71" s="101">
        <v>575</v>
      </c>
      <c r="B71" s="282">
        <v>595</v>
      </c>
      <c r="C71" s="275" t="s">
        <v>690</v>
      </c>
      <c r="D71" s="276">
        <v>610</v>
      </c>
      <c r="E71" s="259">
        <v>0</v>
      </c>
      <c r="F71" s="281">
        <v>610</v>
      </c>
      <c r="G71" s="279" t="s">
        <v>479</v>
      </c>
    </row>
    <row r="72" spans="1:7" x14ac:dyDescent="0.25">
      <c r="A72" s="101"/>
      <c r="B72" s="282"/>
      <c r="C72" s="275"/>
      <c r="D72" s="276"/>
      <c r="E72" s="259"/>
      <c r="F72" s="281"/>
      <c r="G72" s="279"/>
    </row>
    <row r="73" spans="1:7" x14ac:dyDescent="0.25">
      <c r="A73" s="427" t="s">
        <v>704</v>
      </c>
      <c r="B73" s="427"/>
      <c r="C73" s="427"/>
      <c r="D73" s="427"/>
      <c r="E73" s="427"/>
      <c r="F73" s="427"/>
      <c r="G73" s="427"/>
    </row>
    <row r="74" spans="1:7" ht="84.75" customHeight="1" x14ac:dyDescent="0.25">
      <c r="A74" s="294"/>
      <c r="B74" s="282" t="s">
        <v>729</v>
      </c>
      <c r="C74" s="292" t="s">
        <v>705</v>
      </c>
      <c r="D74" s="294">
        <v>980</v>
      </c>
      <c r="E74" s="328">
        <v>0</v>
      </c>
      <c r="F74" s="282">
        <v>980</v>
      </c>
      <c r="G74" s="103" t="s">
        <v>479</v>
      </c>
    </row>
    <row r="75" spans="1:7" ht="31.5" x14ac:dyDescent="0.25">
      <c r="A75" s="294"/>
      <c r="B75" s="282" t="s">
        <v>729</v>
      </c>
      <c r="C75" s="292" t="s">
        <v>706</v>
      </c>
      <c r="D75" s="294">
        <v>1660</v>
      </c>
      <c r="E75" s="328">
        <v>0</v>
      </c>
      <c r="F75" s="282">
        <v>1660</v>
      </c>
      <c r="G75" s="103" t="s">
        <v>479</v>
      </c>
    </row>
    <row r="76" spans="1:7" x14ac:dyDescent="0.25">
      <c r="A76" s="294"/>
      <c r="B76" s="282" t="s">
        <v>729</v>
      </c>
      <c r="C76" s="292" t="s">
        <v>707</v>
      </c>
      <c r="D76" s="294">
        <v>4680</v>
      </c>
      <c r="E76" s="328">
        <v>0</v>
      </c>
      <c r="F76" s="282">
        <v>4680</v>
      </c>
      <c r="G76" s="103" t="s">
        <v>479</v>
      </c>
    </row>
    <row r="77" spans="1:7" x14ac:dyDescent="0.25">
      <c r="A77" s="294"/>
      <c r="B77" s="282" t="s">
        <v>729</v>
      </c>
      <c r="C77" s="292" t="s">
        <v>708</v>
      </c>
      <c r="D77" s="294">
        <v>6290</v>
      </c>
      <c r="E77" s="328">
        <v>0</v>
      </c>
      <c r="F77" s="282">
        <v>6290</v>
      </c>
      <c r="G77" s="103" t="s">
        <v>479</v>
      </c>
    </row>
    <row r="78" spans="1:7" ht="18" customHeight="1" x14ac:dyDescent="0.25">
      <c r="A78" s="294"/>
      <c r="B78" s="282" t="s">
        <v>729</v>
      </c>
      <c r="C78" s="292" t="s">
        <v>803</v>
      </c>
      <c r="D78" s="294">
        <v>7900</v>
      </c>
      <c r="E78" s="328">
        <v>0</v>
      </c>
      <c r="F78" s="282">
        <v>7900</v>
      </c>
      <c r="G78" s="103" t="s">
        <v>479</v>
      </c>
    </row>
    <row r="79" spans="1:7" ht="32.25" customHeight="1" x14ac:dyDescent="0.25">
      <c r="A79" s="294"/>
      <c r="B79" s="282" t="s">
        <v>729</v>
      </c>
      <c r="C79" s="292" t="s">
        <v>709</v>
      </c>
      <c r="D79" s="419" t="s">
        <v>710</v>
      </c>
      <c r="E79" s="419"/>
      <c r="F79" s="419"/>
      <c r="G79" s="103" t="s">
        <v>479</v>
      </c>
    </row>
    <row r="80" spans="1:7" s="32" customFormat="1" ht="24.6" customHeight="1" x14ac:dyDescent="0.25">
      <c r="A80" s="420" t="s">
        <v>131</v>
      </c>
      <c r="B80" s="420"/>
      <c r="C80" s="420"/>
      <c r="D80" s="420"/>
      <c r="E80" s="420"/>
      <c r="F80" s="420"/>
      <c r="G80" s="420"/>
    </row>
    <row r="81" spans="1:7" ht="52.5" customHeight="1" x14ac:dyDescent="0.25">
      <c r="A81" s="144">
        <v>80</v>
      </c>
      <c r="B81" s="263">
        <v>82.5</v>
      </c>
      <c r="C81" s="292" t="s">
        <v>691</v>
      </c>
      <c r="D81" s="171">
        <v>84</v>
      </c>
      <c r="E81" s="295">
        <v>0</v>
      </c>
      <c r="F81" s="263">
        <v>84</v>
      </c>
      <c r="G81" s="103" t="s">
        <v>479</v>
      </c>
    </row>
    <row r="82" spans="1:7" ht="65.25" customHeight="1" x14ac:dyDescent="0.25">
      <c r="A82" s="285">
        <v>80</v>
      </c>
      <c r="B82" s="286">
        <v>82.5</v>
      </c>
      <c r="C82" s="269" t="s">
        <v>692</v>
      </c>
      <c r="D82" s="424" t="s">
        <v>804</v>
      </c>
      <c r="E82" s="424"/>
      <c r="F82" s="424"/>
      <c r="G82" s="279" t="s">
        <v>479</v>
      </c>
    </row>
    <row r="83" spans="1:7" ht="81" customHeight="1" x14ac:dyDescent="0.25">
      <c r="A83" s="285">
        <v>105</v>
      </c>
      <c r="B83" s="286">
        <v>108</v>
      </c>
      <c r="C83" s="269" t="s">
        <v>114</v>
      </c>
      <c r="D83" s="276">
        <v>110.5</v>
      </c>
      <c r="E83" s="259">
        <v>0</v>
      </c>
      <c r="F83" s="286">
        <v>110.5</v>
      </c>
      <c r="G83" s="279" t="s">
        <v>479</v>
      </c>
    </row>
    <row r="84" spans="1:7" ht="63" x14ac:dyDescent="0.25">
      <c r="A84" s="285">
        <v>150</v>
      </c>
      <c r="B84" s="263">
        <v>162</v>
      </c>
      <c r="C84" s="292" t="s">
        <v>115</v>
      </c>
      <c r="D84" s="171">
        <v>166</v>
      </c>
      <c r="E84" s="295">
        <v>0</v>
      </c>
      <c r="F84" s="263">
        <v>166</v>
      </c>
      <c r="G84" s="103" t="s">
        <v>479</v>
      </c>
    </row>
    <row r="85" spans="1:7" ht="15.75" customHeight="1" x14ac:dyDescent="0.25">
      <c r="A85" s="292"/>
      <c r="B85" s="292"/>
      <c r="C85" s="292"/>
      <c r="D85" s="243"/>
      <c r="E85" s="243"/>
      <c r="F85" s="243"/>
      <c r="G85" s="319"/>
    </row>
    <row r="86" spans="1:7" ht="15.75" customHeight="1" x14ac:dyDescent="0.25">
      <c r="A86" s="292"/>
      <c r="B86" s="292"/>
      <c r="C86" s="292"/>
      <c r="D86" s="243"/>
      <c r="E86" s="243"/>
      <c r="F86" s="243"/>
      <c r="G86" s="319"/>
    </row>
    <row r="87" spans="1:7" x14ac:dyDescent="0.25">
      <c r="A87" s="102" t="s">
        <v>254</v>
      </c>
      <c r="B87" s="102" t="s">
        <v>255</v>
      </c>
      <c r="C87" s="49"/>
      <c r="D87" s="421" t="s">
        <v>596</v>
      </c>
      <c r="E87" s="421"/>
      <c r="F87" s="421"/>
      <c r="G87" s="104"/>
    </row>
    <row r="88" spans="1:7" x14ac:dyDescent="0.25">
      <c r="A88" s="293" t="s">
        <v>256</v>
      </c>
      <c r="B88" s="293" t="s">
        <v>595</v>
      </c>
      <c r="C88" s="49"/>
      <c r="D88" s="162" t="s">
        <v>257</v>
      </c>
      <c r="E88" s="162" t="s">
        <v>258</v>
      </c>
      <c r="F88" s="162" t="s">
        <v>259</v>
      </c>
      <c r="G88" s="102" t="s">
        <v>260</v>
      </c>
    </row>
    <row r="89" spans="1:7" ht="15.6" customHeight="1" x14ac:dyDescent="0.25">
      <c r="A89" s="102" t="s">
        <v>261</v>
      </c>
      <c r="B89" s="102" t="s">
        <v>261</v>
      </c>
      <c r="C89" s="49"/>
      <c r="D89" s="162" t="s">
        <v>261</v>
      </c>
      <c r="E89" s="162" t="s">
        <v>261</v>
      </c>
      <c r="F89" s="162" t="s">
        <v>261</v>
      </c>
      <c r="G89" s="102" t="s">
        <v>262</v>
      </c>
    </row>
    <row r="90" spans="1:7" x14ac:dyDescent="0.25">
      <c r="D90" s="171"/>
      <c r="E90" s="171"/>
      <c r="F90" s="171"/>
    </row>
    <row r="91" spans="1:7" x14ac:dyDescent="0.25">
      <c r="A91" s="422" t="s">
        <v>189</v>
      </c>
      <c r="B91" s="422"/>
      <c r="C91" s="422"/>
      <c r="D91" s="422"/>
      <c r="E91" s="422"/>
      <c r="F91" s="422"/>
      <c r="G91" s="422"/>
    </row>
    <row r="92" spans="1:7" ht="59.25" customHeight="1" x14ac:dyDescent="0.25">
      <c r="A92" s="423" t="s">
        <v>190</v>
      </c>
      <c r="B92" s="423"/>
      <c r="C92" s="423"/>
      <c r="D92" s="423"/>
      <c r="E92" s="423"/>
      <c r="F92" s="423"/>
      <c r="G92" s="423"/>
    </row>
    <row r="93" spans="1:7" x14ac:dyDescent="0.25">
      <c r="A93" s="292"/>
      <c r="B93" s="292"/>
      <c r="C93" s="292"/>
      <c r="D93" s="283"/>
      <c r="E93" s="283"/>
      <c r="F93" s="283"/>
      <c r="G93" s="292"/>
    </row>
    <row r="94" spans="1:7" x14ac:dyDescent="0.25">
      <c r="A94" s="33"/>
      <c r="B94" s="297"/>
      <c r="C94" s="297" t="s">
        <v>444</v>
      </c>
      <c r="D94" s="284"/>
      <c r="E94" s="284"/>
      <c r="F94" s="284"/>
      <c r="G94" s="297"/>
    </row>
    <row r="95" spans="1:7" x14ac:dyDescent="0.25">
      <c r="A95" s="159">
        <v>2000</v>
      </c>
      <c r="B95" s="287">
        <v>2075</v>
      </c>
      <c r="C95" s="123" t="s">
        <v>695</v>
      </c>
      <c r="D95" s="159">
        <f t="shared" ref="D95:D98" si="6">F95/1.2*1</f>
        <v>1775</v>
      </c>
      <c r="E95" s="85">
        <f t="shared" ref="E95:E98" si="7">D95*0.2</f>
        <v>355</v>
      </c>
      <c r="F95" s="287">
        <v>2130</v>
      </c>
      <c r="G95" s="64" t="s">
        <v>529</v>
      </c>
    </row>
    <row r="96" spans="1:7" x14ac:dyDescent="0.25">
      <c r="A96" s="159">
        <v>1700</v>
      </c>
      <c r="B96" s="287">
        <v>1750</v>
      </c>
      <c r="C96" s="123" t="s">
        <v>191</v>
      </c>
      <c r="D96" s="159">
        <f t="shared" si="6"/>
        <v>1500</v>
      </c>
      <c r="E96" s="85">
        <f t="shared" si="7"/>
        <v>300</v>
      </c>
      <c r="F96" s="287">
        <v>1800</v>
      </c>
      <c r="G96" s="64" t="s">
        <v>529</v>
      </c>
    </row>
    <row r="97" spans="1:7" x14ac:dyDescent="0.25">
      <c r="A97" s="159">
        <v>1450</v>
      </c>
      <c r="B97" s="287">
        <v>1490</v>
      </c>
      <c r="C97" s="123" t="s">
        <v>192</v>
      </c>
      <c r="D97" s="159">
        <f t="shared" si="6"/>
        <v>1275</v>
      </c>
      <c r="E97" s="85">
        <f t="shared" si="7"/>
        <v>255</v>
      </c>
      <c r="F97" s="287">
        <v>1530</v>
      </c>
      <c r="G97" s="64" t="s">
        <v>529</v>
      </c>
    </row>
    <row r="98" spans="1:7" x14ac:dyDescent="0.25">
      <c r="A98" s="159">
        <v>1150</v>
      </c>
      <c r="B98" s="287">
        <v>1200</v>
      </c>
      <c r="C98" s="123" t="s">
        <v>693</v>
      </c>
      <c r="D98" s="159">
        <f t="shared" si="6"/>
        <v>1025</v>
      </c>
      <c r="E98" s="85">
        <f t="shared" si="7"/>
        <v>205</v>
      </c>
      <c r="F98" s="287">
        <v>1230</v>
      </c>
      <c r="G98" s="64" t="s">
        <v>529</v>
      </c>
    </row>
    <row r="99" spans="1:7" x14ac:dyDescent="0.25">
      <c r="A99" s="38"/>
      <c r="B99" s="159"/>
      <c r="C99" s="123"/>
      <c r="D99" s="159"/>
      <c r="E99" s="159"/>
      <c r="F99" s="159"/>
      <c r="G99" s="64"/>
    </row>
    <row r="100" spans="1:7" ht="22.5" customHeight="1" x14ac:dyDescent="0.25">
      <c r="A100" s="300"/>
      <c r="B100" s="288"/>
      <c r="C100" s="300" t="s">
        <v>694</v>
      </c>
      <c r="D100" s="288"/>
      <c r="E100" s="288"/>
      <c r="F100" s="288"/>
      <c r="G100" s="300"/>
    </row>
    <row r="101" spans="1:7" x14ac:dyDescent="0.25">
      <c r="A101" s="85">
        <v>2000</v>
      </c>
      <c r="B101" s="287">
        <v>2075</v>
      </c>
      <c r="C101" s="123" t="s">
        <v>695</v>
      </c>
      <c r="D101" s="159">
        <f t="shared" ref="D101:D104" si="8">F101/1.2*1</f>
        <v>1775</v>
      </c>
      <c r="E101" s="85">
        <f t="shared" ref="E101:E104" si="9">D101*0.2</f>
        <v>355</v>
      </c>
      <c r="F101" s="287">
        <v>2130</v>
      </c>
      <c r="G101" s="64" t="s">
        <v>529</v>
      </c>
    </row>
    <row r="102" spans="1:7" x14ac:dyDescent="0.25">
      <c r="A102" s="85">
        <v>1700</v>
      </c>
      <c r="B102" s="287">
        <v>1750</v>
      </c>
      <c r="C102" s="123" t="s">
        <v>191</v>
      </c>
      <c r="D102" s="159">
        <f t="shared" si="8"/>
        <v>1500</v>
      </c>
      <c r="E102" s="85">
        <f t="shared" si="9"/>
        <v>300</v>
      </c>
      <c r="F102" s="287">
        <v>1800</v>
      </c>
      <c r="G102" s="64" t="s">
        <v>529</v>
      </c>
    </row>
    <row r="103" spans="1:7" x14ac:dyDescent="0.25">
      <c r="A103" s="85">
        <v>1450</v>
      </c>
      <c r="B103" s="287">
        <v>1490</v>
      </c>
      <c r="C103" s="123" t="s">
        <v>192</v>
      </c>
      <c r="D103" s="159">
        <f t="shared" si="8"/>
        <v>1275</v>
      </c>
      <c r="E103" s="85">
        <f t="shared" si="9"/>
        <v>255</v>
      </c>
      <c r="F103" s="287">
        <v>1530</v>
      </c>
      <c r="G103" s="64" t="s">
        <v>529</v>
      </c>
    </row>
    <row r="104" spans="1:7" x14ac:dyDescent="0.25">
      <c r="A104" s="85">
        <v>1150</v>
      </c>
      <c r="B104" s="287">
        <v>1200</v>
      </c>
      <c r="C104" s="123" t="s">
        <v>696</v>
      </c>
      <c r="D104" s="159">
        <f t="shared" si="8"/>
        <v>1025</v>
      </c>
      <c r="E104" s="85">
        <f t="shared" si="9"/>
        <v>205</v>
      </c>
      <c r="F104" s="287">
        <v>1230</v>
      </c>
      <c r="G104" s="64" t="s">
        <v>529</v>
      </c>
    </row>
    <row r="105" spans="1:7" ht="43.5" customHeight="1" x14ac:dyDescent="0.25">
      <c r="A105" s="289"/>
      <c r="B105" s="38"/>
      <c r="C105" s="123"/>
      <c r="D105" s="96"/>
      <c r="E105" s="287"/>
      <c r="F105" s="287"/>
      <c r="G105" s="64"/>
    </row>
  </sheetData>
  <mergeCells count="37">
    <mergeCell ref="A21:B21"/>
    <mergeCell ref="D21:F21"/>
    <mergeCell ref="A27:B27"/>
    <mergeCell ref="D27:F27"/>
    <mergeCell ref="A44:G44"/>
    <mergeCell ref="A43:G43"/>
    <mergeCell ref="A40:G40"/>
    <mergeCell ref="A29:G29"/>
    <mergeCell ref="D31:F31"/>
    <mergeCell ref="A22:B22"/>
    <mergeCell ref="D22:F22"/>
    <mergeCell ref="D25:F25"/>
    <mergeCell ref="A28:B28"/>
    <mergeCell ref="D28:F28"/>
    <mergeCell ref="A41:G41"/>
    <mergeCell ref="A1:G2"/>
    <mergeCell ref="A4:G4"/>
    <mergeCell ref="A5:G5"/>
    <mergeCell ref="D9:F9"/>
    <mergeCell ref="A7:G7"/>
    <mergeCell ref="A6:C6"/>
    <mergeCell ref="A45:G45"/>
    <mergeCell ref="A66:G66"/>
    <mergeCell ref="A67:G67"/>
    <mergeCell ref="A69:G69"/>
    <mergeCell ref="A73:G73"/>
    <mergeCell ref="A47:G47"/>
    <mergeCell ref="D61:F61"/>
    <mergeCell ref="A64:G64"/>
    <mergeCell ref="A65:G65"/>
    <mergeCell ref="A46:G46"/>
    <mergeCell ref="D79:F79"/>
    <mergeCell ref="A80:G80"/>
    <mergeCell ref="D87:F87"/>
    <mergeCell ref="A91:G91"/>
    <mergeCell ref="A92:G92"/>
    <mergeCell ref="D82:F82"/>
  </mergeCells>
  <hyperlinks>
    <hyperlink ref="A7:E7" r:id="rId1" display="Details of each category of service and what is included can by found on our website - https://www.newark-sherwooddc.gov.uk/pre-applicationadvice/" xr:uid="{D8F06799-63F8-4002-8081-936C7C0744D8}"/>
  </hyperlinks>
  <pageMargins left="0.43307086614173229" right="0.78740157480314965" top="0.74803149606299213" bottom="0.74803149606299213" header="0.31496062992125984" footer="0.31496062992125984"/>
  <pageSetup paperSize="9" scale="75" fitToHeight="0" orientation="portrait" r:id="rId2"/>
  <headerFooter>
    <oddHeader>&amp;R&amp;A</oddHeader>
    <oddFooter xml:space="preserve">&amp;L&amp;9VAT Code Key:
A - Standard Rated
E - Exempt
N - Non Business / Outside the Scope
Z - Zero Rated&amp;C
</oddFooter>
  </headerFooter>
  <rowBreaks count="3" manualBreakCount="3">
    <brk id="29" max="16383" man="1"/>
    <brk id="59" max="16383" man="1"/>
    <brk id="8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tabColor rgb="FFFFC000"/>
    <pageSetUpPr fitToPage="1"/>
  </sheetPr>
  <dimension ref="A1:G68"/>
  <sheetViews>
    <sheetView showGridLines="0" view="pageBreakPreview" zoomScale="90" zoomScaleNormal="130" zoomScaleSheetLayoutView="90" zoomScalePageLayoutView="75" workbookViewId="0">
      <selection activeCell="A11" sqref="A11:G11"/>
    </sheetView>
  </sheetViews>
  <sheetFormatPr defaultColWidth="9.140625" defaultRowHeight="15.75" x14ac:dyDescent="0.25"/>
  <cols>
    <col min="1" max="1" width="13.140625" style="123" customWidth="1"/>
    <col min="2" max="2" width="10.85546875" style="123" customWidth="1"/>
    <col min="3" max="3" width="44.85546875" style="39" customWidth="1"/>
    <col min="4" max="4" width="12.28515625" style="123" customWidth="1"/>
    <col min="5" max="5" width="9.5703125" style="123" customWidth="1"/>
    <col min="6" max="6" width="9.7109375" style="123" customWidth="1"/>
    <col min="7" max="7" width="7.28515625" style="52" customWidth="1"/>
    <col min="8" max="16384" width="9.140625" style="25"/>
  </cols>
  <sheetData>
    <row r="1" spans="1:7" x14ac:dyDescent="0.25">
      <c r="A1" s="414" t="s">
        <v>674</v>
      </c>
      <c r="B1" s="414"/>
      <c r="C1" s="414"/>
      <c r="D1" s="414"/>
      <c r="E1" s="414"/>
      <c r="F1" s="414"/>
      <c r="G1" s="414"/>
    </row>
    <row r="2" spans="1:7" x14ac:dyDescent="0.25">
      <c r="A2" s="414"/>
      <c r="B2" s="414"/>
      <c r="C2" s="414"/>
      <c r="D2" s="414"/>
      <c r="E2" s="414"/>
      <c r="F2" s="414"/>
      <c r="G2" s="414"/>
    </row>
    <row r="3" spans="1:7" x14ac:dyDescent="0.25">
      <c r="G3" s="250"/>
    </row>
    <row r="4" spans="1:7" ht="15.6" customHeight="1" x14ac:dyDescent="0.25">
      <c r="A4" s="415" t="s">
        <v>435</v>
      </c>
      <c r="B4" s="415"/>
      <c r="C4" s="415"/>
      <c r="D4" s="415"/>
      <c r="E4" s="415"/>
      <c r="F4" s="415"/>
      <c r="G4" s="415"/>
    </row>
    <row r="5" spans="1:7" x14ac:dyDescent="0.25">
      <c r="A5" s="237"/>
      <c r="G5" s="250"/>
    </row>
    <row r="6" spans="1:7" ht="64.150000000000006" customHeight="1" x14ac:dyDescent="0.25">
      <c r="A6" s="445" t="s">
        <v>675</v>
      </c>
      <c r="B6" s="445"/>
      <c r="C6" s="445"/>
      <c r="D6" s="445"/>
      <c r="E6" s="445"/>
      <c r="F6" s="445"/>
      <c r="G6" s="445"/>
    </row>
    <row r="7" spans="1:7" x14ac:dyDescent="0.25">
      <c r="A7" s="313" t="s">
        <v>254</v>
      </c>
      <c r="B7" s="313" t="s">
        <v>255</v>
      </c>
      <c r="C7" s="37"/>
      <c r="D7" s="415" t="s">
        <v>596</v>
      </c>
      <c r="E7" s="442"/>
      <c r="F7" s="442"/>
      <c r="G7" s="63"/>
    </row>
    <row r="8" spans="1:7" x14ac:dyDescent="0.25">
      <c r="A8" s="313" t="s">
        <v>256</v>
      </c>
      <c r="B8" s="313" t="s">
        <v>595</v>
      </c>
      <c r="C8" s="37"/>
      <c r="D8" s="313" t="s">
        <v>257</v>
      </c>
      <c r="E8" s="313" t="s">
        <v>258</v>
      </c>
      <c r="F8" s="313" t="s">
        <v>259</v>
      </c>
      <c r="G8" s="313" t="s">
        <v>260</v>
      </c>
    </row>
    <row r="9" spans="1:7" x14ac:dyDescent="0.25">
      <c r="A9" s="313" t="s">
        <v>261</v>
      </c>
      <c r="B9" s="313" t="s">
        <v>261</v>
      </c>
      <c r="C9" s="37"/>
      <c r="D9" s="313" t="s">
        <v>261</v>
      </c>
      <c r="E9" s="313" t="s">
        <v>261</v>
      </c>
      <c r="F9" s="313" t="s">
        <v>261</v>
      </c>
      <c r="G9" s="313" t="s">
        <v>262</v>
      </c>
    </row>
    <row r="10" spans="1:7" ht="31.5" x14ac:dyDescent="0.25">
      <c r="A10" s="155">
        <v>127</v>
      </c>
      <c r="B10" s="149">
        <v>131</v>
      </c>
      <c r="C10" s="244" t="s">
        <v>447</v>
      </c>
      <c r="D10" s="147">
        <f t="shared" ref="D10:D12" si="0">F10/1.2*1</f>
        <v>111.25</v>
      </c>
      <c r="E10" s="130">
        <f t="shared" ref="E10:E12" si="1">D10*0.2</f>
        <v>22.25</v>
      </c>
      <c r="F10" s="149">
        <v>133.5</v>
      </c>
      <c r="G10" s="81" t="s">
        <v>529</v>
      </c>
    </row>
    <row r="11" spans="1:7" ht="31.5" x14ac:dyDescent="0.25">
      <c r="A11" s="144">
        <v>164</v>
      </c>
      <c r="B11" s="148">
        <v>169</v>
      </c>
      <c r="C11" s="244" t="s">
        <v>448</v>
      </c>
      <c r="D11" s="147">
        <f t="shared" si="0"/>
        <v>143.75</v>
      </c>
      <c r="E11" s="130">
        <f t="shared" si="1"/>
        <v>28.75</v>
      </c>
      <c r="F11" s="148">
        <v>172.5</v>
      </c>
      <c r="G11" s="81" t="s">
        <v>529</v>
      </c>
    </row>
    <row r="12" spans="1:7" ht="47.25" x14ac:dyDescent="0.25">
      <c r="A12" s="144">
        <v>60</v>
      </c>
      <c r="B12" s="148">
        <v>63</v>
      </c>
      <c r="C12" s="244" t="s">
        <v>676</v>
      </c>
      <c r="D12" s="147">
        <f t="shared" si="0"/>
        <v>53.75</v>
      </c>
      <c r="E12" s="130">
        <f t="shared" si="1"/>
        <v>10.75</v>
      </c>
      <c r="F12" s="148">
        <v>64.5</v>
      </c>
      <c r="G12" s="81" t="s">
        <v>529</v>
      </c>
    </row>
    <row r="13" spans="1:7" ht="31.5" x14ac:dyDescent="0.25">
      <c r="A13" s="149">
        <v>15</v>
      </c>
      <c r="B13" s="150">
        <v>15.5</v>
      </c>
      <c r="C13" s="244" t="s">
        <v>731</v>
      </c>
      <c r="D13" s="147">
        <f t="shared" ref="D13:D20" si="2">F13/1.2*1</f>
        <v>13.75</v>
      </c>
      <c r="E13" s="130">
        <f t="shared" ref="E13:E20" si="3">D13*0.2</f>
        <v>2.75</v>
      </c>
      <c r="F13" s="150">
        <v>16.5</v>
      </c>
      <c r="G13" s="81" t="s">
        <v>529</v>
      </c>
    </row>
    <row r="14" spans="1:7" ht="34.5" customHeight="1" x14ac:dyDescent="0.25">
      <c r="A14" s="149"/>
      <c r="B14" s="150"/>
      <c r="C14" s="423" t="s">
        <v>730</v>
      </c>
      <c r="D14" s="423"/>
      <c r="E14" s="423"/>
      <c r="F14" s="423"/>
      <c r="G14" s="423"/>
    </row>
    <row r="15" spans="1:7" ht="31.5" x14ac:dyDescent="0.25">
      <c r="A15" s="149">
        <v>26.5</v>
      </c>
      <c r="B15" s="99">
        <v>27.5</v>
      </c>
      <c r="C15" s="236" t="s">
        <v>449</v>
      </c>
      <c r="D15" s="147">
        <f t="shared" si="2"/>
        <v>23.5</v>
      </c>
      <c r="E15" s="130">
        <f t="shared" si="3"/>
        <v>4.7</v>
      </c>
      <c r="F15" s="99">
        <v>28.2</v>
      </c>
      <c r="G15" s="81" t="s">
        <v>529</v>
      </c>
    </row>
    <row r="16" spans="1:7" ht="47.25" x14ac:dyDescent="0.25">
      <c r="A16" s="149">
        <v>14</v>
      </c>
      <c r="B16" s="99">
        <v>14.5</v>
      </c>
      <c r="C16" s="253" t="s">
        <v>677</v>
      </c>
      <c r="D16" s="147">
        <f t="shared" si="2"/>
        <v>15</v>
      </c>
      <c r="E16" s="130">
        <f t="shared" si="3"/>
        <v>3</v>
      </c>
      <c r="F16" s="99">
        <v>18</v>
      </c>
      <c r="G16" s="81" t="s">
        <v>529</v>
      </c>
    </row>
    <row r="17" spans="1:7" ht="31.5" x14ac:dyDescent="0.25">
      <c r="A17" s="149">
        <v>100</v>
      </c>
      <c r="B17" s="99">
        <v>103</v>
      </c>
      <c r="C17" s="253" t="s">
        <v>678</v>
      </c>
      <c r="D17" s="147">
        <f t="shared" si="2"/>
        <v>88</v>
      </c>
      <c r="E17" s="130">
        <f t="shared" si="3"/>
        <v>17.600000000000001</v>
      </c>
      <c r="F17" s="99">
        <v>105.6</v>
      </c>
      <c r="G17" s="81" t="s">
        <v>529</v>
      </c>
    </row>
    <row r="18" spans="1:7" ht="85.9" customHeight="1" x14ac:dyDescent="0.25">
      <c r="A18" s="149">
        <v>80</v>
      </c>
      <c r="B18" s="99">
        <v>81</v>
      </c>
      <c r="C18" s="236" t="s">
        <v>450</v>
      </c>
      <c r="D18" s="147">
        <f t="shared" si="2"/>
        <v>68.5</v>
      </c>
      <c r="E18" s="130">
        <f t="shared" si="3"/>
        <v>13.700000000000001</v>
      </c>
      <c r="F18" s="99">
        <v>82.2</v>
      </c>
      <c r="G18" s="81" t="s">
        <v>529</v>
      </c>
    </row>
    <row r="19" spans="1:7" ht="79.5" customHeight="1" x14ac:dyDescent="0.25">
      <c r="A19" s="148">
        <v>140</v>
      </c>
      <c r="B19" s="100">
        <v>144</v>
      </c>
      <c r="C19" s="244" t="s">
        <v>451</v>
      </c>
      <c r="D19" s="147">
        <f t="shared" si="2"/>
        <v>121</v>
      </c>
      <c r="E19" s="130">
        <f t="shared" si="3"/>
        <v>24.200000000000003</v>
      </c>
      <c r="F19" s="100">
        <v>145.19999999999999</v>
      </c>
      <c r="G19" s="81" t="s">
        <v>529</v>
      </c>
    </row>
    <row r="20" spans="1:7" ht="55.5" customHeight="1" x14ac:dyDescent="0.25">
      <c r="A20" s="148">
        <v>8</v>
      </c>
      <c r="B20" s="100">
        <v>12.5</v>
      </c>
      <c r="C20" s="244" t="s">
        <v>679</v>
      </c>
      <c r="D20" s="147">
        <f t="shared" si="2"/>
        <v>10.75</v>
      </c>
      <c r="E20" s="130">
        <f t="shared" si="3"/>
        <v>2.15</v>
      </c>
      <c r="F20" s="100">
        <v>12.9</v>
      </c>
      <c r="G20" s="81" t="s">
        <v>529</v>
      </c>
    </row>
    <row r="21" spans="1:7" x14ac:dyDescent="0.25">
      <c r="A21" s="313" t="s">
        <v>254</v>
      </c>
      <c r="B21" s="313" t="s">
        <v>255</v>
      </c>
      <c r="C21" s="37"/>
      <c r="D21" s="415" t="s">
        <v>596</v>
      </c>
      <c r="E21" s="442"/>
      <c r="F21" s="442"/>
      <c r="G21" s="63"/>
    </row>
    <row r="22" spans="1:7" x14ac:dyDescent="0.25">
      <c r="A22" s="313" t="s">
        <v>256</v>
      </c>
      <c r="B22" s="313" t="s">
        <v>595</v>
      </c>
      <c r="C22" s="37"/>
      <c r="D22" s="313" t="s">
        <v>257</v>
      </c>
      <c r="E22" s="313" t="s">
        <v>258</v>
      </c>
      <c r="F22" s="313" t="s">
        <v>259</v>
      </c>
      <c r="G22" s="313" t="s">
        <v>260</v>
      </c>
    </row>
    <row r="23" spans="1:7" x14ac:dyDescent="0.25">
      <c r="A23" s="313" t="s">
        <v>261</v>
      </c>
      <c r="B23" s="313" t="s">
        <v>261</v>
      </c>
      <c r="C23" s="37"/>
      <c r="D23" s="313" t="s">
        <v>261</v>
      </c>
      <c r="E23" s="313" t="s">
        <v>261</v>
      </c>
      <c r="F23" s="313" t="s">
        <v>261</v>
      </c>
      <c r="G23" s="313" t="s">
        <v>262</v>
      </c>
    </row>
    <row r="24" spans="1:7" ht="22.5" customHeight="1" x14ac:dyDescent="0.25">
      <c r="A24" s="254"/>
      <c r="B24" s="254"/>
      <c r="C24" s="245" t="s">
        <v>680</v>
      </c>
      <c r="D24" s="254"/>
      <c r="E24" s="254"/>
      <c r="F24" s="254"/>
      <c r="G24" s="248"/>
    </row>
    <row r="25" spans="1:7" x14ac:dyDescent="0.25">
      <c r="A25" s="57">
        <v>21</v>
      </c>
      <c r="B25" s="255">
        <v>21.5</v>
      </c>
      <c r="C25" s="123" t="s">
        <v>21</v>
      </c>
      <c r="D25" s="147">
        <f t="shared" ref="D25:D38" si="4">F25/1.2*1</f>
        <v>18.5</v>
      </c>
      <c r="E25" s="130">
        <f t="shared" ref="E25:E38" si="5">D25*0.2</f>
        <v>3.7</v>
      </c>
      <c r="F25" s="255">
        <v>22.2</v>
      </c>
      <c r="G25" s="250" t="s">
        <v>529</v>
      </c>
    </row>
    <row r="26" spans="1:7" x14ac:dyDescent="0.25">
      <c r="A26" s="57">
        <v>14.5</v>
      </c>
      <c r="B26" s="255">
        <v>15</v>
      </c>
      <c r="C26" s="123" t="s">
        <v>22</v>
      </c>
      <c r="D26" s="147">
        <f t="shared" si="4"/>
        <v>12.750000000000002</v>
      </c>
      <c r="E26" s="130">
        <f t="shared" si="5"/>
        <v>2.5500000000000007</v>
      </c>
      <c r="F26" s="255">
        <v>15.3</v>
      </c>
      <c r="G26" s="250" t="s">
        <v>529</v>
      </c>
    </row>
    <row r="27" spans="1:7" x14ac:dyDescent="0.25">
      <c r="A27" s="57">
        <v>10</v>
      </c>
      <c r="B27" s="255">
        <v>10.3</v>
      </c>
      <c r="C27" s="123">
        <v>1.2</v>
      </c>
      <c r="D27" s="147">
        <f t="shared" si="4"/>
        <v>8.75</v>
      </c>
      <c r="E27" s="130">
        <f t="shared" si="5"/>
        <v>1.75</v>
      </c>
      <c r="F27" s="255">
        <v>10.5</v>
      </c>
      <c r="G27" s="250" t="s">
        <v>529</v>
      </c>
    </row>
    <row r="28" spans="1:7" x14ac:dyDescent="0.25">
      <c r="A28" s="57">
        <v>3.5</v>
      </c>
      <c r="B28" s="255">
        <v>3.5</v>
      </c>
      <c r="C28" s="123">
        <v>3.1</v>
      </c>
      <c r="D28" s="147">
        <f t="shared" si="4"/>
        <v>3</v>
      </c>
      <c r="E28" s="130">
        <f t="shared" si="5"/>
        <v>0.60000000000000009</v>
      </c>
      <c r="F28" s="255">
        <v>3.6</v>
      </c>
      <c r="G28" s="250" t="s">
        <v>529</v>
      </c>
    </row>
    <row r="29" spans="1:7" x14ac:dyDescent="0.25">
      <c r="A29" s="57">
        <v>4.5</v>
      </c>
      <c r="B29" s="255">
        <v>4.5</v>
      </c>
      <c r="C29" s="240">
        <v>3.3</v>
      </c>
      <c r="D29" s="147">
        <f t="shared" si="4"/>
        <v>3.75</v>
      </c>
      <c r="E29" s="130">
        <f t="shared" si="5"/>
        <v>0.75</v>
      </c>
      <c r="F29" s="255">
        <v>4.5</v>
      </c>
      <c r="G29" s="250" t="s">
        <v>529</v>
      </c>
    </row>
    <row r="30" spans="1:7" ht="13.5" customHeight="1" x14ac:dyDescent="0.25">
      <c r="A30" s="57">
        <v>4.5</v>
      </c>
      <c r="B30" s="255">
        <v>4.5</v>
      </c>
      <c r="C30" s="123">
        <v>3.7</v>
      </c>
      <c r="D30" s="147">
        <f t="shared" si="4"/>
        <v>3.75</v>
      </c>
      <c r="E30" s="130">
        <f t="shared" si="5"/>
        <v>0.75</v>
      </c>
      <c r="F30" s="255">
        <v>4.5</v>
      </c>
      <c r="G30" s="250" t="s">
        <v>529</v>
      </c>
    </row>
    <row r="31" spans="1:7" x14ac:dyDescent="0.25">
      <c r="A31" s="57">
        <v>3.5</v>
      </c>
      <c r="B31" s="255">
        <v>3.5</v>
      </c>
      <c r="C31" s="123">
        <v>3.8</v>
      </c>
      <c r="D31" s="147">
        <f t="shared" si="4"/>
        <v>3</v>
      </c>
      <c r="E31" s="130">
        <f t="shared" si="5"/>
        <v>0.60000000000000009</v>
      </c>
      <c r="F31" s="255">
        <v>3.6</v>
      </c>
      <c r="G31" s="250" t="s">
        <v>529</v>
      </c>
    </row>
    <row r="32" spans="1:7" x14ac:dyDescent="0.25">
      <c r="A32" s="57">
        <v>3.5</v>
      </c>
      <c r="B32" s="255">
        <v>3.5</v>
      </c>
      <c r="C32" s="123">
        <v>3.9</v>
      </c>
      <c r="D32" s="147">
        <f t="shared" si="4"/>
        <v>3</v>
      </c>
      <c r="E32" s="130">
        <f t="shared" si="5"/>
        <v>0.60000000000000009</v>
      </c>
      <c r="F32" s="255">
        <v>3.6</v>
      </c>
      <c r="G32" s="250" t="s">
        <v>529</v>
      </c>
    </row>
    <row r="33" spans="1:7" x14ac:dyDescent="0.25">
      <c r="A33" s="57">
        <v>13</v>
      </c>
      <c r="B33" s="255">
        <v>13.5</v>
      </c>
      <c r="C33" s="256">
        <v>3.1</v>
      </c>
      <c r="D33" s="147">
        <f t="shared" si="4"/>
        <v>11.500000000000002</v>
      </c>
      <c r="E33" s="130">
        <f t="shared" si="5"/>
        <v>2.3000000000000003</v>
      </c>
      <c r="F33" s="255">
        <v>13.8</v>
      </c>
      <c r="G33" s="250" t="s">
        <v>529</v>
      </c>
    </row>
    <row r="34" spans="1:7" x14ac:dyDescent="0.25">
      <c r="A34" s="57">
        <v>3.5</v>
      </c>
      <c r="B34" s="255">
        <v>3.5</v>
      </c>
      <c r="C34" s="123">
        <v>3.11</v>
      </c>
      <c r="D34" s="147">
        <f t="shared" si="4"/>
        <v>3</v>
      </c>
      <c r="E34" s="130">
        <f t="shared" si="5"/>
        <v>0.60000000000000009</v>
      </c>
      <c r="F34" s="255">
        <v>3.6</v>
      </c>
      <c r="G34" s="250" t="s">
        <v>529</v>
      </c>
    </row>
    <row r="35" spans="1:7" x14ac:dyDescent="0.25">
      <c r="A35" s="57">
        <v>6.5</v>
      </c>
      <c r="B35" s="255">
        <v>6.5</v>
      </c>
      <c r="C35" s="123">
        <v>3.12</v>
      </c>
      <c r="D35" s="147">
        <f t="shared" si="4"/>
        <v>5.5</v>
      </c>
      <c r="E35" s="130">
        <f t="shared" si="5"/>
        <v>1.1000000000000001</v>
      </c>
      <c r="F35" s="255">
        <v>6.6</v>
      </c>
      <c r="G35" s="250" t="s">
        <v>529</v>
      </c>
    </row>
    <row r="36" spans="1:7" x14ac:dyDescent="0.25">
      <c r="A36" s="57">
        <v>4.5</v>
      </c>
      <c r="B36" s="255">
        <v>4.5</v>
      </c>
      <c r="C36" s="123">
        <v>3.13</v>
      </c>
      <c r="D36" s="147">
        <f t="shared" si="4"/>
        <v>3.75</v>
      </c>
      <c r="E36" s="130">
        <f t="shared" si="5"/>
        <v>0.75</v>
      </c>
      <c r="F36" s="255">
        <v>4.5</v>
      </c>
      <c r="G36" s="250" t="s">
        <v>529</v>
      </c>
    </row>
    <row r="37" spans="1:7" x14ac:dyDescent="0.25">
      <c r="A37" s="57">
        <v>4.5</v>
      </c>
      <c r="B37" s="255">
        <v>4.5</v>
      </c>
      <c r="C37" s="123">
        <v>3.14</v>
      </c>
      <c r="D37" s="147">
        <f t="shared" si="4"/>
        <v>3.75</v>
      </c>
      <c r="E37" s="130">
        <f t="shared" si="5"/>
        <v>0.75</v>
      </c>
      <c r="F37" s="255">
        <v>4.5</v>
      </c>
      <c r="G37" s="250" t="s">
        <v>529</v>
      </c>
    </row>
    <row r="38" spans="1:7" x14ac:dyDescent="0.25">
      <c r="A38" s="57">
        <v>7.5</v>
      </c>
      <c r="B38" s="255">
        <v>7.5</v>
      </c>
      <c r="C38" s="123">
        <v>3.15</v>
      </c>
      <c r="D38" s="147">
        <f t="shared" si="4"/>
        <v>6.5</v>
      </c>
      <c r="E38" s="130">
        <f t="shared" si="5"/>
        <v>1.3</v>
      </c>
      <c r="F38" s="255">
        <v>7.8</v>
      </c>
      <c r="G38" s="250" t="s">
        <v>529</v>
      </c>
    </row>
    <row r="39" spans="1:7" ht="15.6" customHeight="1" x14ac:dyDescent="0.25">
      <c r="G39" s="250"/>
    </row>
    <row r="40" spans="1:7" x14ac:dyDescent="0.25">
      <c r="C40" s="41" t="s">
        <v>681</v>
      </c>
      <c r="G40" s="250"/>
    </row>
    <row r="41" spans="1:7" x14ac:dyDescent="0.25">
      <c r="A41" s="78">
        <v>35</v>
      </c>
      <c r="B41" s="151">
        <v>36</v>
      </c>
      <c r="C41" s="123" t="s">
        <v>21</v>
      </c>
      <c r="D41" s="147">
        <f t="shared" ref="D41:D54" si="6">F41/1.2*1</f>
        <v>30.75</v>
      </c>
      <c r="E41" s="130">
        <f t="shared" ref="E41:E54" si="7">D41*0.2</f>
        <v>6.15</v>
      </c>
      <c r="F41" s="151">
        <v>36.9</v>
      </c>
      <c r="G41" s="250" t="s">
        <v>529</v>
      </c>
    </row>
    <row r="42" spans="1:7" s="3" customFormat="1" ht="16.5" customHeight="1" x14ac:dyDescent="0.25">
      <c r="A42" s="78">
        <v>23</v>
      </c>
      <c r="B42" s="152">
        <v>23.5</v>
      </c>
      <c r="C42" s="123" t="s">
        <v>22</v>
      </c>
      <c r="D42" s="147">
        <f t="shared" si="6"/>
        <v>20</v>
      </c>
      <c r="E42" s="130">
        <f t="shared" si="7"/>
        <v>4</v>
      </c>
      <c r="F42" s="152">
        <v>24</v>
      </c>
      <c r="G42" s="250" t="s">
        <v>529</v>
      </c>
    </row>
    <row r="43" spans="1:7" x14ac:dyDescent="0.25">
      <c r="A43" s="78">
        <v>10</v>
      </c>
      <c r="B43" s="152">
        <v>10.3</v>
      </c>
      <c r="C43" s="257">
        <v>1.2</v>
      </c>
      <c r="D43" s="258">
        <f t="shared" si="6"/>
        <v>8.75</v>
      </c>
      <c r="E43" s="259">
        <f t="shared" si="7"/>
        <v>1.75</v>
      </c>
      <c r="F43" s="152">
        <v>10.5</v>
      </c>
      <c r="G43" s="169" t="s">
        <v>529</v>
      </c>
    </row>
    <row r="44" spans="1:7" x14ac:dyDescent="0.25">
      <c r="A44" s="78">
        <v>3.5</v>
      </c>
      <c r="B44" s="152">
        <v>3.5</v>
      </c>
      <c r="C44" s="123">
        <v>3.1</v>
      </c>
      <c r="D44" s="147">
        <f t="shared" si="6"/>
        <v>3</v>
      </c>
      <c r="E44" s="130">
        <f t="shared" si="7"/>
        <v>0.60000000000000009</v>
      </c>
      <c r="F44" s="152">
        <v>3.6</v>
      </c>
      <c r="G44" s="250" t="s">
        <v>529</v>
      </c>
    </row>
    <row r="45" spans="1:7" x14ac:dyDescent="0.25">
      <c r="A45" s="78">
        <v>6.5</v>
      </c>
      <c r="B45" s="152">
        <v>6.5</v>
      </c>
      <c r="C45" s="123">
        <v>3.3</v>
      </c>
      <c r="D45" s="147">
        <f t="shared" si="6"/>
        <v>5.5</v>
      </c>
      <c r="E45" s="130">
        <f t="shared" si="7"/>
        <v>1.1000000000000001</v>
      </c>
      <c r="F45" s="152">
        <v>6.6</v>
      </c>
      <c r="G45" s="250" t="s">
        <v>529</v>
      </c>
    </row>
    <row r="46" spans="1:7" x14ac:dyDescent="0.25">
      <c r="A46" s="78">
        <v>6.5</v>
      </c>
      <c r="B46" s="152">
        <v>6.5</v>
      </c>
      <c r="C46" s="123">
        <v>3.7</v>
      </c>
      <c r="D46" s="147">
        <f t="shared" si="6"/>
        <v>5.5</v>
      </c>
      <c r="E46" s="130">
        <f t="shared" si="7"/>
        <v>1.1000000000000001</v>
      </c>
      <c r="F46" s="152">
        <v>6.6</v>
      </c>
      <c r="G46" s="250" t="s">
        <v>529</v>
      </c>
    </row>
    <row r="47" spans="1:7" x14ac:dyDescent="0.25">
      <c r="A47" s="78">
        <v>3.5</v>
      </c>
      <c r="B47" s="152">
        <v>3.5</v>
      </c>
      <c r="C47" s="123">
        <v>3.8</v>
      </c>
      <c r="D47" s="147">
        <f t="shared" si="6"/>
        <v>3</v>
      </c>
      <c r="E47" s="130">
        <f t="shared" si="7"/>
        <v>0.60000000000000009</v>
      </c>
      <c r="F47" s="152">
        <v>3.6</v>
      </c>
      <c r="G47" s="250" t="s">
        <v>529</v>
      </c>
    </row>
    <row r="48" spans="1:7" x14ac:dyDescent="0.25">
      <c r="A48" s="78">
        <v>3.5</v>
      </c>
      <c r="B48" s="152">
        <v>3.5</v>
      </c>
      <c r="C48" s="123">
        <v>3.9</v>
      </c>
      <c r="D48" s="147">
        <f t="shared" si="6"/>
        <v>3</v>
      </c>
      <c r="E48" s="130">
        <f t="shared" si="7"/>
        <v>0.60000000000000009</v>
      </c>
      <c r="F48" s="152">
        <v>3.6</v>
      </c>
      <c r="G48" s="250" t="s">
        <v>529</v>
      </c>
    </row>
    <row r="49" spans="1:7" x14ac:dyDescent="0.25">
      <c r="A49" s="260">
        <v>13</v>
      </c>
      <c r="B49" s="152">
        <v>13.5</v>
      </c>
      <c r="C49" s="256">
        <v>3.1</v>
      </c>
      <c r="D49" s="258">
        <f t="shared" si="6"/>
        <v>11.500000000000002</v>
      </c>
      <c r="E49" s="259">
        <f t="shared" si="7"/>
        <v>2.3000000000000003</v>
      </c>
      <c r="F49" s="152">
        <v>13.8</v>
      </c>
      <c r="G49" s="169" t="s">
        <v>529</v>
      </c>
    </row>
    <row r="50" spans="1:7" x14ac:dyDescent="0.25">
      <c r="A50" s="260">
        <v>3.5</v>
      </c>
      <c r="B50" s="152">
        <v>3.5</v>
      </c>
      <c r="C50" s="257">
        <v>3.11</v>
      </c>
      <c r="D50" s="258">
        <f t="shared" si="6"/>
        <v>3</v>
      </c>
      <c r="E50" s="259">
        <f t="shared" si="7"/>
        <v>0.60000000000000009</v>
      </c>
      <c r="F50" s="152">
        <v>3.6</v>
      </c>
      <c r="G50" s="169" t="s">
        <v>529</v>
      </c>
    </row>
    <row r="51" spans="1:7" x14ac:dyDescent="0.25">
      <c r="A51" s="260">
        <v>9.5</v>
      </c>
      <c r="B51" s="152">
        <v>9.5</v>
      </c>
      <c r="C51" s="257">
        <v>3.12</v>
      </c>
      <c r="D51" s="258">
        <f t="shared" si="6"/>
        <v>8.15</v>
      </c>
      <c r="E51" s="259">
        <f t="shared" si="7"/>
        <v>1.6300000000000001</v>
      </c>
      <c r="F51" s="152">
        <v>9.7799999999999994</v>
      </c>
      <c r="G51" s="169" t="s">
        <v>529</v>
      </c>
    </row>
    <row r="52" spans="1:7" x14ac:dyDescent="0.25">
      <c r="A52" s="260">
        <v>6.5</v>
      </c>
      <c r="B52" s="152">
        <v>6.5</v>
      </c>
      <c r="C52" s="257">
        <v>3.13</v>
      </c>
      <c r="D52" s="258">
        <f t="shared" si="6"/>
        <v>5.5</v>
      </c>
      <c r="E52" s="259">
        <f t="shared" si="7"/>
        <v>1.1000000000000001</v>
      </c>
      <c r="F52" s="152">
        <v>6.6</v>
      </c>
      <c r="G52" s="169" t="s">
        <v>529</v>
      </c>
    </row>
    <row r="53" spans="1:7" x14ac:dyDescent="0.25">
      <c r="A53" s="260">
        <v>6.5</v>
      </c>
      <c r="B53" s="152">
        <v>6.5</v>
      </c>
      <c r="C53" s="257">
        <v>3.14</v>
      </c>
      <c r="D53" s="258">
        <f t="shared" si="6"/>
        <v>5.5</v>
      </c>
      <c r="E53" s="259">
        <f t="shared" si="7"/>
        <v>1.1000000000000001</v>
      </c>
      <c r="F53" s="152">
        <v>6.6</v>
      </c>
      <c r="G53" s="169" t="s">
        <v>529</v>
      </c>
    </row>
    <row r="54" spans="1:7" x14ac:dyDescent="0.25">
      <c r="A54" s="260">
        <v>9</v>
      </c>
      <c r="B54" s="152">
        <v>9.5</v>
      </c>
      <c r="C54" s="257">
        <v>3.15</v>
      </c>
      <c r="D54" s="258">
        <f t="shared" si="6"/>
        <v>8.15</v>
      </c>
      <c r="E54" s="259">
        <f t="shared" si="7"/>
        <v>1.6300000000000001</v>
      </c>
      <c r="F54" s="152">
        <v>9.7799999999999994</v>
      </c>
      <c r="G54" s="169" t="s">
        <v>529</v>
      </c>
    </row>
    <row r="55" spans="1:7" x14ac:dyDescent="0.25">
      <c r="A55" s="78"/>
      <c r="B55" s="78"/>
      <c r="C55" s="123"/>
      <c r="D55" s="147"/>
      <c r="E55" s="130"/>
      <c r="F55" s="152"/>
      <c r="G55" s="250"/>
    </row>
    <row r="56" spans="1:7" x14ac:dyDescent="0.25">
      <c r="A56" s="443" t="s">
        <v>180</v>
      </c>
      <c r="B56" s="443"/>
      <c r="C56" s="443"/>
      <c r="D56" s="443"/>
      <c r="E56" s="443"/>
      <c r="F56" s="443"/>
      <c r="G56" s="443"/>
    </row>
    <row r="57" spans="1:7" ht="194.25" customHeight="1" x14ac:dyDescent="0.25">
      <c r="A57" s="444" t="s">
        <v>682</v>
      </c>
      <c r="B57" s="444"/>
      <c r="C57" s="444"/>
      <c r="D57" s="444"/>
      <c r="E57" s="444"/>
      <c r="F57" s="444"/>
      <c r="G57" s="444"/>
    </row>
    <row r="58" spans="1:7" x14ac:dyDescent="0.25">
      <c r="C58" s="41"/>
    </row>
    <row r="59" spans="1:7" x14ac:dyDescent="0.25">
      <c r="A59" s="50"/>
      <c r="B59" s="50"/>
      <c r="D59" s="50"/>
      <c r="E59" s="50"/>
      <c r="F59" s="50"/>
    </row>
    <row r="60" spans="1:7" x14ac:dyDescent="0.25">
      <c r="A60" s="50"/>
      <c r="B60" s="50"/>
      <c r="D60" s="50"/>
      <c r="E60" s="50"/>
      <c r="F60" s="50"/>
    </row>
    <row r="61" spans="1:7" x14ac:dyDescent="0.25">
      <c r="A61" s="50"/>
      <c r="B61" s="50"/>
      <c r="D61" s="50"/>
      <c r="E61" s="50"/>
      <c r="F61" s="50"/>
    </row>
    <row r="62" spans="1:7" x14ac:dyDescent="0.25">
      <c r="A62" s="50"/>
      <c r="B62" s="50"/>
      <c r="D62" s="50"/>
      <c r="E62" s="50"/>
      <c r="F62" s="50"/>
    </row>
    <row r="63" spans="1:7" x14ac:dyDescent="0.25">
      <c r="A63" s="50"/>
      <c r="B63" s="50"/>
    </row>
    <row r="64" spans="1:7" x14ac:dyDescent="0.25">
      <c r="A64" s="50"/>
      <c r="B64" s="50"/>
    </row>
    <row r="65" spans="1:2" x14ac:dyDescent="0.25">
      <c r="A65" s="50"/>
      <c r="B65" s="50"/>
    </row>
    <row r="66" spans="1:2" x14ac:dyDescent="0.25">
      <c r="A66" s="50"/>
      <c r="B66" s="50"/>
    </row>
    <row r="67" spans="1:2" x14ac:dyDescent="0.25">
      <c r="A67" s="50"/>
      <c r="B67" s="50"/>
    </row>
    <row r="68" spans="1:2" x14ac:dyDescent="0.25">
      <c r="B68" s="50"/>
    </row>
  </sheetData>
  <mergeCells count="8">
    <mergeCell ref="D21:F21"/>
    <mergeCell ref="A56:G56"/>
    <mergeCell ref="A57:G57"/>
    <mergeCell ref="A1:G2"/>
    <mergeCell ref="A4:G4"/>
    <mergeCell ref="A6:G6"/>
    <mergeCell ref="D7:F7"/>
    <mergeCell ref="C14:G14"/>
  </mergeCells>
  <pageMargins left="0.43307086614173229" right="0.78740157480314965" top="0.74803149606299213" bottom="0.74803149606299213" header="0.31496062992125984" footer="0.31496062992125984"/>
  <pageSetup paperSize="9" scale="83" fitToHeight="0" orientation="portrait" r:id="rId1"/>
  <headerFooter>
    <oddHeader>&amp;R&amp;A</oddHeader>
    <oddFooter xml:space="preserve">&amp;L&amp;9VAT Code Key:
A - Standard Rated
E - Exempt
N - Non Business / Outside the Scope
Z - Zero Rated&amp;C
</oddFooter>
  </headerFooter>
  <rowBreaks count="1" manualBreakCount="1">
    <brk id="20"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tabColor rgb="FFFFC000"/>
    <pageSetUpPr fitToPage="1"/>
  </sheetPr>
  <dimension ref="A1:L46"/>
  <sheetViews>
    <sheetView showGridLines="0" view="pageBreakPreview" topLeftCell="A18" zoomScale="90" zoomScaleNormal="140" zoomScaleSheetLayoutView="90" workbookViewId="0">
      <selection activeCell="A11" sqref="A11:G11"/>
    </sheetView>
  </sheetViews>
  <sheetFormatPr defaultColWidth="9.140625" defaultRowHeight="15.75" x14ac:dyDescent="0.25"/>
  <cols>
    <col min="1" max="1" width="11.7109375" style="38" customWidth="1"/>
    <col min="2" max="2" width="22" style="38" customWidth="1"/>
    <col min="3" max="3" width="53.85546875" style="39" customWidth="1"/>
    <col min="4" max="6" width="10.28515625" style="38" customWidth="1"/>
    <col min="7" max="7" width="8.140625" style="390" customWidth="1"/>
    <col min="8" max="16384" width="9.140625" style="25"/>
  </cols>
  <sheetData>
    <row r="1" spans="1:12" x14ac:dyDescent="0.25">
      <c r="A1" s="414" t="s">
        <v>663</v>
      </c>
      <c r="B1" s="414"/>
      <c r="C1" s="414"/>
      <c r="D1" s="414"/>
      <c r="E1" s="414"/>
      <c r="F1" s="414"/>
      <c r="G1" s="414"/>
    </row>
    <row r="2" spans="1:12" x14ac:dyDescent="0.25">
      <c r="A2" s="414"/>
      <c r="B2" s="414"/>
      <c r="C2" s="414"/>
      <c r="D2" s="414"/>
      <c r="E2" s="414"/>
      <c r="F2" s="414"/>
      <c r="G2" s="414"/>
    </row>
    <row r="4" spans="1:12" ht="15.6" customHeight="1" x14ac:dyDescent="0.25">
      <c r="A4" s="415" t="s">
        <v>435</v>
      </c>
      <c r="B4" s="415"/>
      <c r="C4" s="415"/>
      <c r="D4" s="415"/>
      <c r="E4" s="415"/>
      <c r="F4" s="415"/>
      <c r="G4" s="415"/>
    </row>
    <row r="5" spans="1:12" x14ac:dyDescent="0.25">
      <c r="A5" s="251"/>
      <c r="B5" s="251"/>
      <c r="C5" s="251"/>
      <c r="D5" s="251"/>
      <c r="E5" s="251"/>
      <c r="F5" s="251"/>
      <c r="G5" s="251"/>
    </row>
    <row r="6" spans="1:12" ht="99" customHeight="1" x14ac:dyDescent="0.25">
      <c r="A6" s="453" t="s">
        <v>664</v>
      </c>
      <c r="B6" s="454"/>
      <c r="C6" s="454"/>
      <c r="D6" s="454"/>
      <c r="E6" s="454"/>
      <c r="F6" s="454"/>
      <c r="G6" s="454"/>
    </row>
    <row r="7" spans="1:12" x14ac:dyDescent="0.25">
      <c r="A7" s="382"/>
      <c r="B7" s="252"/>
      <c r="C7" s="252"/>
      <c r="D7" s="252"/>
      <c r="E7" s="252"/>
      <c r="F7" s="252"/>
      <c r="G7" s="252"/>
    </row>
    <row r="8" spans="1:12" x14ac:dyDescent="0.25">
      <c r="A8" s="455" t="s">
        <v>786</v>
      </c>
      <c r="B8" s="452"/>
      <c r="C8" s="452"/>
      <c r="D8" s="452"/>
      <c r="E8" s="452"/>
      <c r="F8" s="452"/>
      <c r="G8" s="452"/>
    </row>
    <row r="9" spans="1:12" s="381" customFormat="1" x14ac:dyDescent="0.25">
      <c r="A9" s="451" t="s">
        <v>665</v>
      </c>
      <c r="B9" s="452"/>
      <c r="C9" s="452"/>
      <c r="D9" s="452"/>
      <c r="E9" s="452"/>
      <c r="F9" s="452"/>
      <c r="G9" s="452"/>
      <c r="H9" s="25"/>
    </row>
    <row r="10" spans="1:12" s="381" customFormat="1" x14ac:dyDescent="0.25">
      <c r="A10" s="38"/>
      <c r="B10" s="38"/>
      <c r="C10" s="39"/>
      <c r="D10" s="38"/>
      <c r="E10" s="38"/>
      <c r="F10" s="38"/>
      <c r="G10" s="390"/>
      <c r="H10" s="25"/>
    </row>
    <row r="11" spans="1:12" s="381" customFormat="1" x14ac:dyDescent="0.25">
      <c r="A11" s="380" t="s">
        <v>254</v>
      </c>
      <c r="B11" s="380" t="s">
        <v>255</v>
      </c>
      <c r="C11" s="37"/>
      <c r="D11" s="446" t="s">
        <v>596</v>
      </c>
      <c r="E11" s="447"/>
      <c r="F11" s="447"/>
      <c r="G11" s="63"/>
    </row>
    <row r="12" spans="1:12" s="381" customFormat="1" x14ac:dyDescent="0.25">
      <c r="A12" s="379" t="s">
        <v>256</v>
      </c>
      <c r="B12" s="379" t="s">
        <v>595</v>
      </c>
      <c r="C12" s="37"/>
      <c r="D12" s="380" t="s">
        <v>257</v>
      </c>
      <c r="E12" s="380" t="s">
        <v>258</v>
      </c>
      <c r="F12" s="380" t="s">
        <v>259</v>
      </c>
      <c r="G12" s="379" t="s">
        <v>260</v>
      </c>
    </row>
    <row r="13" spans="1:12" s="381" customFormat="1" x14ac:dyDescent="0.25">
      <c r="A13" s="380" t="s">
        <v>261</v>
      </c>
      <c r="B13" s="380" t="s">
        <v>261</v>
      </c>
      <c r="C13" s="37"/>
      <c r="D13" s="380" t="s">
        <v>261</v>
      </c>
      <c r="E13" s="380" t="s">
        <v>261</v>
      </c>
      <c r="F13" s="380" t="s">
        <v>261</v>
      </c>
      <c r="G13" s="379" t="s">
        <v>262</v>
      </c>
    </row>
    <row r="14" spans="1:12" s="381" customFormat="1" x14ac:dyDescent="0.25">
      <c r="A14" s="448" t="s">
        <v>530</v>
      </c>
      <c r="B14" s="449"/>
      <c r="C14" s="449"/>
      <c r="D14" s="449"/>
      <c r="E14" s="449"/>
      <c r="F14" s="449"/>
      <c r="G14" s="449"/>
    </row>
    <row r="15" spans="1:12" s="381" customFormat="1" x14ac:dyDescent="0.25">
      <c r="A15" s="144"/>
      <c r="B15" s="144"/>
      <c r="C15" s="378" t="s">
        <v>23</v>
      </c>
      <c r="D15" s="98"/>
      <c r="E15" s="98"/>
      <c r="F15" s="98"/>
      <c r="G15" s="389"/>
    </row>
    <row r="16" spans="1:12" s="381" customFormat="1" ht="52.15" customHeight="1" x14ac:dyDescent="0.25">
      <c r="A16" s="388">
        <v>34.5</v>
      </c>
      <c r="B16" s="388">
        <v>36</v>
      </c>
      <c r="C16" s="377" t="s">
        <v>666</v>
      </c>
      <c r="D16" s="388">
        <f>F16-E16</f>
        <v>37</v>
      </c>
      <c r="E16" s="388">
        <v>0</v>
      </c>
      <c r="F16" s="388">
        <v>37</v>
      </c>
      <c r="G16" s="389" t="s">
        <v>479</v>
      </c>
      <c r="L16" s="377"/>
    </row>
    <row r="17" spans="1:11" s="381" customFormat="1" ht="86.45" customHeight="1" x14ac:dyDescent="0.25">
      <c r="A17" s="392">
        <v>137</v>
      </c>
      <c r="B17" s="393" t="s">
        <v>667</v>
      </c>
      <c r="C17" s="377" t="s">
        <v>787</v>
      </c>
      <c r="D17" s="450" t="s">
        <v>788</v>
      </c>
      <c r="E17" s="450"/>
      <c r="F17" s="450"/>
      <c r="G17" s="389" t="s">
        <v>479</v>
      </c>
      <c r="K17" s="376" t="s">
        <v>774</v>
      </c>
    </row>
    <row r="18" spans="1:11" ht="110.25" customHeight="1" x14ac:dyDescent="0.25">
      <c r="A18" s="394">
        <v>137</v>
      </c>
      <c r="B18" s="395" t="s">
        <v>668</v>
      </c>
      <c r="C18" s="377" t="s">
        <v>789</v>
      </c>
      <c r="D18" s="450" t="s">
        <v>790</v>
      </c>
      <c r="E18" s="450"/>
      <c r="F18" s="450"/>
      <c r="G18" s="389" t="s">
        <v>479</v>
      </c>
    </row>
    <row r="19" spans="1:11" ht="141" customHeight="1" x14ac:dyDescent="0.25">
      <c r="A19" s="394">
        <v>137</v>
      </c>
      <c r="B19" s="395" t="s">
        <v>669</v>
      </c>
      <c r="C19" s="377" t="s">
        <v>791</v>
      </c>
      <c r="D19" s="450" t="s">
        <v>792</v>
      </c>
      <c r="E19" s="450"/>
      <c r="F19" s="450"/>
      <c r="G19" s="389" t="s">
        <v>479</v>
      </c>
    </row>
    <row r="20" spans="1:11" ht="42" customHeight="1" x14ac:dyDescent="0.25">
      <c r="A20" s="456" t="s">
        <v>178</v>
      </c>
      <c r="B20" s="457"/>
      <c r="C20" s="377" t="s">
        <v>670</v>
      </c>
      <c r="D20" s="458" t="s">
        <v>671</v>
      </c>
      <c r="E20" s="459"/>
      <c r="F20" s="459"/>
      <c r="G20" s="389" t="s">
        <v>479</v>
      </c>
    </row>
    <row r="21" spans="1:11" ht="42" customHeight="1" x14ac:dyDescent="0.25">
      <c r="A21" s="388">
        <v>28.5</v>
      </c>
      <c r="B21" s="388">
        <v>30</v>
      </c>
      <c r="C21" s="377" t="s">
        <v>672</v>
      </c>
      <c r="D21" s="396">
        <v>31</v>
      </c>
      <c r="E21" s="388">
        <v>0</v>
      </c>
      <c r="F21" s="388">
        <v>31</v>
      </c>
      <c r="G21" s="389" t="s">
        <v>479</v>
      </c>
    </row>
    <row r="22" spans="1:11" ht="188.45" customHeight="1" x14ac:dyDescent="0.25">
      <c r="A22" s="460" t="s">
        <v>673</v>
      </c>
      <c r="B22" s="444"/>
      <c r="C22" s="444"/>
      <c r="D22" s="444"/>
      <c r="E22" s="444"/>
      <c r="F22" s="461"/>
      <c r="G22" s="461"/>
    </row>
    <row r="23" spans="1:11" x14ac:dyDescent="0.25">
      <c r="C23" s="391"/>
    </row>
    <row r="24" spans="1:11" x14ac:dyDescent="0.25">
      <c r="C24" s="391"/>
    </row>
    <row r="26" spans="1:11" x14ac:dyDescent="0.25">
      <c r="C26" s="41"/>
    </row>
    <row r="27" spans="1:11" x14ac:dyDescent="0.25">
      <c r="C27" s="391"/>
    </row>
    <row r="28" spans="1:11" x14ac:dyDescent="0.25">
      <c r="C28" s="391"/>
      <c r="D28" s="46"/>
      <c r="E28" s="46"/>
      <c r="G28" s="383"/>
    </row>
    <row r="29" spans="1:11" x14ac:dyDescent="0.25">
      <c r="C29" s="391"/>
      <c r="D29" s="46"/>
      <c r="E29" s="46"/>
      <c r="G29" s="383"/>
    </row>
    <row r="30" spans="1:11" x14ac:dyDescent="0.25">
      <c r="C30" s="391"/>
    </row>
    <row r="31" spans="1:11" x14ac:dyDescent="0.25">
      <c r="C31" s="391"/>
      <c r="D31" s="386"/>
      <c r="E31" s="386"/>
      <c r="G31" s="384"/>
    </row>
    <row r="32" spans="1:11" x14ac:dyDescent="0.25">
      <c r="C32" s="391"/>
    </row>
    <row r="33" spans="1:7" x14ac:dyDescent="0.25">
      <c r="C33" s="391"/>
      <c r="D33" s="386"/>
      <c r="E33" s="387"/>
    </row>
    <row r="34" spans="1:7" x14ac:dyDescent="0.25">
      <c r="C34" s="391"/>
      <c r="D34" s="387"/>
      <c r="E34" s="387"/>
      <c r="G34" s="385"/>
    </row>
    <row r="35" spans="1:7" x14ac:dyDescent="0.25">
      <c r="C35" s="391"/>
      <c r="D35" s="387"/>
      <c r="E35" s="387"/>
      <c r="G35" s="385"/>
    </row>
    <row r="36" spans="1:7" x14ac:dyDescent="0.25">
      <c r="C36" s="391"/>
    </row>
    <row r="37" spans="1:7" x14ac:dyDescent="0.25">
      <c r="C37" s="391"/>
    </row>
    <row r="38" spans="1:7" x14ac:dyDescent="0.25">
      <c r="C38" s="391"/>
      <c r="D38" s="46"/>
      <c r="E38" s="46"/>
      <c r="G38" s="383"/>
    </row>
    <row r="39" spans="1:7" x14ac:dyDescent="0.25">
      <c r="C39" s="391"/>
      <c r="D39" s="46"/>
      <c r="E39" s="46"/>
      <c r="G39" s="383"/>
    </row>
    <row r="40" spans="1:7" x14ac:dyDescent="0.25">
      <c r="C40" s="391"/>
    </row>
    <row r="41" spans="1:7" x14ac:dyDescent="0.25">
      <c r="A41" s="386"/>
      <c r="B41" s="386"/>
      <c r="C41" s="26"/>
      <c r="D41" s="386"/>
      <c r="E41" s="386"/>
      <c r="F41" s="386"/>
      <c r="G41" s="384"/>
    </row>
    <row r="42" spans="1:7" x14ac:dyDescent="0.25">
      <c r="C42" s="42"/>
      <c r="D42" s="44"/>
      <c r="E42" s="44"/>
      <c r="F42" s="44"/>
      <c r="G42" s="154"/>
    </row>
    <row r="43" spans="1:7" x14ac:dyDescent="0.25">
      <c r="A43" s="387"/>
      <c r="B43" s="387"/>
      <c r="C43" s="53"/>
      <c r="D43" s="386"/>
      <c r="E43" s="386"/>
      <c r="F43" s="386"/>
      <c r="G43" s="154"/>
    </row>
    <row r="44" spans="1:7" x14ac:dyDescent="0.25">
      <c r="A44" s="387"/>
      <c r="B44" s="387"/>
      <c r="C44" s="53"/>
      <c r="D44" s="386"/>
      <c r="E44" s="386"/>
      <c r="F44" s="386"/>
      <c r="G44" s="384"/>
    </row>
    <row r="45" spans="1:7" x14ac:dyDescent="0.25">
      <c r="A45" s="387"/>
      <c r="B45" s="387"/>
      <c r="C45" s="53"/>
      <c r="D45" s="386"/>
      <c r="E45" s="386"/>
      <c r="F45" s="386"/>
      <c r="G45" s="384"/>
    </row>
    <row r="46" spans="1:7" x14ac:dyDescent="0.25">
      <c r="C46" s="41"/>
    </row>
  </sheetData>
  <mergeCells count="13">
    <mergeCell ref="D18:F18"/>
    <mergeCell ref="D19:F19"/>
    <mergeCell ref="A20:B20"/>
    <mergeCell ref="D20:F20"/>
    <mergeCell ref="A22:G22"/>
    <mergeCell ref="D11:F11"/>
    <mergeCell ref="A14:G14"/>
    <mergeCell ref="D17:F17"/>
    <mergeCell ref="A1:G2"/>
    <mergeCell ref="A4:G4"/>
    <mergeCell ref="A9:G9"/>
    <mergeCell ref="A6:G6"/>
    <mergeCell ref="A8:G8"/>
  </mergeCells>
  <hyperlinks>
    <hyperlink ref="A9" r:id="rId1" xr:uid="{1737C6A2-3B73-4E5C-AFE1-35C45A1108EF}"/>
  </hyperlinks>
  <pageMargins left="0.43307086614173229" right="0.78740157480314965" top="0.74803149606299213" bottom="0.74803149606299213" header="0.31496062992125984" footer="0.31496062992125984"/>
  <pageSetup paperSize="9" scale="70" fitToHeight="0" orientation="portrait" r:id="rId2"/>
  <headerFooter>
    <oddHeader>&amp;R&amp;A</oddHeader>
    <oddFooter xml:space="preserve">&amp;L&amp;9VAT Code Key:
A - Standard Rated
E - Exempt
N - Non Business / Outside the Scope
Z - Zero Rated&amp;C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FDE08-50E9-4DA1-B3FD-B341DA700876}">
  <sheetPr>
    <tabColor rgb="FFFFC000"/>
    <pageSetUpPr fitToPage="1"/>
  </sheetPr>
  <dimension ref="A1:N55"/>
  <sheetViews>
    <sheetView showGridLines="0" view="pageBreakPreview" zoomScale="90" zoomScaleNormal="130" zoomScaleSheetLayoutView="90" zoomScalePageLayoutView="75" workbookViewId="0">
      <selection activeCell="A11" sqref="A11:G11"/>
    </sheetView>
  </sheetViews>
  <sheetFormatPr defaultColWidth="8.85546875" defaultRowHeight="15.75" x14ac:dyDescent="0.25"/>
  <cols>
    <col min="1" max="2" width="10.7109375" style="38" customWidth="1"/>
    <col min="3" max="3" width="44.85546875" style="39" customWidth="1"/>
    <col min="4" max="6" width="10.5703125" style="38" customWidth="1"/>
    <col min="7" max="7" width="8" style="64" customWidth="1"/>
    <col min="8" max="8" width="8.140625" style="39" bestFit="1" customWidth="1"/>
    <col min="9" max="9" width="10.42578125" style="39" customWidth="1"/>
    <col min="10" max="10" width="39.5703125" style="39" customWidth="1"/>
    <col min="11" max="11" width="8.140625" style="39" customWidth="1"/>
    <col min="12" max="12" width="7.85546875" style="39" customWidth="1"/>
    <col min="13" max="16384" width="8.85546875" style="39"/>
  </cols>
  <sheetData>
    <row r="1" spans="1:14" ht="15" customHeight="1" x14ac:dyDescent="0.25">
      <c r="A1" s="414" t="s">
        <v>656</v>
      </c>
      <c r="B1" s="414"/>
      <c r="C1" s="414"/>
      <c r="D1" s="414"/>
      <c r="E1" s="414"/>
      <c r="F1" s="414"/>
      <c r="G1" s="414"/>
      <c r="H1" s="468"/>
      <c r="I1" s="468"/>
      <c r="J1" s="468"/>
      <c r="K1" s="468"/>
      <c r="L1" s="468"/>
      <c r="M1" s="468"/>
      <c r="N1" s="468"/>
    </row>
    <row r="2" spans="1:14" ht="15" customHeight="1" x14ac:dyDescent="0.25">
      <c r="A2" s="414"/>
      <c r="B2" s="414"/>
      <c r="C2" s="414"/>
      <c r="D2" s="414"/>
      <c r="E2" s="414"/>
      <c r="F2" s="414"/>
      <c r="G2" s="414"/>
      <c r="H2" s="468"/>
      <c r="I2" s="468"/>
      <c r="J2" s="468"/>
      <c r="K2" s="468"/>
      <c r="L2" s="468"/>
      <c r="M2" s="468"/>
      <c r="N2" s="468"/>
    </row>
    <row r="4" spans="1:14" ht="15.75" customHeight="1" x14ac:dyDescent="0.25">
      <c r="A4" s="415" t="s">
        <v>435</v>
      </c>
      <c r="B4" s="415"/>
      <c r="C4" s="415"/>
      <c r="D4" s="415"/>
      <c r="E4" s="415"/>
      <c r="F4" s="415"/>
      <c r="G4" s="415"/>
      <c r="H4" s="462"/>
      <c r="I4" s="462"/>
      <c r="J4" s="462"/>
      <c r="K4" s="462"/>
      <c r="L4" s="462"/>
      <c r="M4" s="462"/>
      <c r="N4" s="462"/>
    </row>
    <row r="5" spans="1:14" ht="103.35" customHeight="1" x14ac:dyDescent="0.25">
      <c r="A5" s="465" t="s">
        <v>657</v>
      </c>
      <c r="B5" s="465"/>
      <c r="C5" s="465"/>
      <c r="D5" s="465"/>
      <c r="E5" s="465"/>
      <c r="F5" s="465"/>
      <c r="G5" s="465"/>
      <c r="J5" s="464"/>
      <c r="K5" s="464"/>
      <c r="L5" s="464"/>
    </row>
    <row r="6" spans="1:14" x14ac:dyDescent="0.25">
      <c r="C6" s="42"/>
      <c r="J6" s="56"/>
      <c r="K6" s="56"/>
      <c r="L6" s="56"/>
    </row>
    <row r="7" spans="1:14" ht="14.45" customHeight="1" x14ac:dyDescent="0.25">
      <c r="A7" s="238" t="s">
        <v>254</v>
      </c>
      <c r="B7" s="238" t="s">
        <v>255</v>
      </c>
      <c r="C7" s="37"/>
      <c r="D7" s="446" t="s">
        <v>596</v>
      </c>
      <c r="E7" s="447"/>
      <c r="F7" s="447"/>
      <c r="G7" s="157"/>
      <c r="H7" s="54"/>
      <c r="I7" s="54"/>
      <c r="J7" s="55"/>
      <c r="K7" s="462"/>
      <c r="L7" s="463"/>
      <c r="M7" s="463"/>
    </row>
    <row r="8" spans="1:14" x14ac:dyDescent="0.25">
      <c r="A8" s="249" t="s">
        <v>256</v>
      </c>
      <c r="B8" s="249" t="s">
        <v>595</v>
      </c>
      <c r="C8" s="37"/>
      <c r="D8" s="238" t="s">
        <v>257</v>
      </c>
      <c r="E8" s="238" t="s">
        <v>258</v>
      </c>
      <c r="F8" s="238" t="s">
        <v>259</v>
      </c>
      <c r="G8" s="238" t="s">
        <v>260</v>
      </c>
      <c r="H8" s="54"/>
      <c r="I8" s="54"/>
      <c r="J8" s="55"/>
      <c r="K8" s="54"/>
      <c r="L8" s="54"/>
      <c r="M8" s="54"/>
      <c r="N8" s="54"/>
    </row>
    <row r="9" spans="1:14" x14ac:dyDescent="0.25">
      <c r="A9" s="238" t="s">
        <v>261</v>
      </c>
      <c r="B9" s="238" t="s">
        <v>261</v>
      </c>
      <c r="C9" s="37"/>
      <c r="D9" s="238" t="s">
        <v>261</v>
      </c>
      <c r="E9" s="238" t="s">
        <v>261</v>
      </c>
      <c r="F9" s="238" t="s">
        <v>261</v>
      </c>
      <c r="G9" s="238" t="s">
        <v>262</v>
      </c>
      <c r="H9" s="54"/>
      <c r="I9" s="54"/>
      <c r="J9" s="55"/>
      <c r="K9" s="54"/>
      <c r="L9" s="54"/>
      <c r="M9" s="54"/>
      <c r="N9" s="54"/>
    </row>
    <row r="10" spans="1:14" x14ac:dyDescent="0.25">
      <c r="A10" s="94"/>
      <c r="B10" s="94"/>
      <c r="C10" s="237" t="s">
        <v>436</v>
      </c>
      <c r="J10" s="452"/>
      <c r="K10" s="452"/>
      <c r="L10" s="452"/>
      <c r="N10" s="52"/>
    </row>
    <row r="11" spans="1:14" ht="31.5" x14ac:dyDescent="0.25">
      <c r="A11" s="144">
        <v>11</v>
      </c>
      <c r="B11" s="144">
        <v>13.5</v>
      </c>
      <c r="C11" s="236" t="s">
        <v>658</v>
      </c>
      <c r="D11" s="469" t="s">
        <v>659</v>
      </c>
      <c r="E11" s="470"/>
      <c r="F11" s="470"/>
      <c r="G11" s="103"/>
      <c r="H11" s="57"/>
      <c r="I11" s="57"/>
      <c r="J11" s="196"/>
      <c r="K11" s="57"/>
      <c r="L11" s="57"/>
      <c r="M11" s="57"/>
      <c r="N11" s="52"/>
    </row>
    <row r="12" spans="1:14" ht="31.5" x14ac:dyDescent="0.25">
      <c r="A12" s="155">
        <v>26</v>
      </c>
      <c r="B12" s="155">
        <v>32</v>
      </c>
      <c r="C12" s="236" t="s">
        <v>188</v>
      </c>
      <c r="D12" s="155">
        <v>33</v>
      </c>
      <c r="E12" s="155">
        <v>0</v>
      </c>
      <c r="F12" s="155">
        <v>33</v>
      </c>
      <c r="G12" s="103" t="s">
        <v>585</v>
      </c>
      <c r="H12" s="57"/>
      <c r="I12" s="58"/>
      <c r="J12" s="47"/>
      <c r="K12" s="58"/>
      <c r="L12" s="58"/>
      <c r="M12" s="58"/>
      <c r="N12" s="52"/>
    </row>
    <row r="13" spans="1:14" ht="31.5" x14ac:dyDescent="0.25">
      <c r="A13" s="155">
        <v>11</v>
      </c>
      <c r="B13" s="155">
        <v>13.5</v>
      </c>
      <c r="C13" s="236" t="s">
        <v>660</v>
      </c>
      <c r="D13" s="469" t="s">
        <v>659</v>
      </c>
      <c r="E13" s="470"/>
      <c r="F13" s="470"/>
      <c r="G13" s="103"/>
      <c r="H13" s="57"/>
      <c r="I13" s="58"/>
      <c r="J13" s="47"/>
      <c r="K13" s="58"/>
      <c r="L13" s="58"/>
      <c r="M13" s="58"/>
      <c r="N13" s="52"/>
    </row>
    <row r="14" spans="1:14" ht="17.45" customHeight="1" x14ac:dyDescent="0.25">
      <c r="A14" s="155"/>
      <c r="B14" s="155"/>
      <c r="C14" s="471" t="s">
        <v>661</v>
      </c>
      <c r="D14" s="472"/>
      <c r="E14" s="472"/>
      <c r="F14" s="472"/>
      <c r="G14" s="472"/>
      <c r="H14" s="58"/>
      <c r="I14" s="58"/>
      <c r="J14" s="47"/>
      <c r="K14" s="58"/>
      <c r="L14" s="58"/>
      <c r="M14" s="58"/>
      <c r="N14" s="52"/>
    </row>
    <row r="15" spans="1:14" x14ac:dyDescent="0.25">
      <c r="A15" s="130"/>
      <c r="B15" s="155"/>
      <c r="C15" s="246"/>
      <c r="D15" s="155"/>
      <c r="E15" s="155"/>
      <c r="F15" s="155"/>
      <c r="G15" s="103"/>
      <c r="H15" s="58"/>
      <c r="I15" s="58"/>
      <c r="J15" s="47"/>
      <c r="K15" s="58"/>
      <c r="L15" s="58"/>
      <c r="M15" s="58"/>
      <c r="N15" s="52"/>
    </row>
    <row r="16" spans="1:14" x14ac:dyDescent="0.25">
      <c r="A16" s="130"/>
      <c r="B16" s="155"/>
      <c r="C16" s="242" t="s">
        <v>437</v>
      </c>
      <c r="D16" s="155"/>
      <c r="E16" s="155"/>
      <c r="F16" s="155"/>
      <c r="G16" s="103"/>
      <c r="H16" s="58"/>
      <c r="I16" s="58"/>
      <c r="J16" s="47"/>
      <c r="K16" s="58"/>
      <c r="L16" s="58"/>
      <c r="M16" s="58"/>
      <c r="N16" s="52"/>
    </row>
    <row r="17" spans="1:14" x14ac:dyDescent="0.25">
      <c r="A17" s="130"/>
      <c r="B17" s="155"/>
      <c r="C17" s="242" t="s">
        <v>438</v>
      </c>
      <c r="D17" s="155"/>
      <c r="E17" s="155"/>
      <c r="F17" s="155"/>
      <c r="G17" s="103"/>
      <c r="H17" s="57"/>
      <c r="I17" s="58"/>
      <c r="J17" s="47"/>
      <c r="K17" s="58"/>
      <c r="L17" s="58"/>
      <c r="M17" s="58"/>
      <c r="N17" s="52"/>
    </row>
    <row r="18" spans="1:14" x14ac:dyDescent="0.25">
      <c r="A18" s="155">
        <v>0.15</v>
      </c>
      <c r="B18" s="155">
        <v>0.25</v>
      </c>
      <c r="C18" s="246" t="s">
        <v>181</v>
      </c>
      <c r="D18" s="155">
        <v>0.25</v>
      </c>
      <c r="E18" s="155">
        <v>0</v>
      </c>
      <c r="F18" s="155">
        <v>0.25</v>
      </c>
      <c r="G18" s="103" t="s">
        <v>585</v>
      </c>
      <c r="H18" s="57"/>
      <c r="I18" s="57"/>
      <c r="K18" s="57"/>
      <c r="L18" s="57"/>
      <c r="M18" s="57"/>
      <c r="N18" s="52"/>
    </row>
    <row r="19" spans="1:14" x14ac:dyDescent="0.25">
      <c r="A19" s="144">
        <v>0.25</v>
      </c>
      <c r="B19" s="144">
        <v>0.35</v>
      </c>
      <c r="C19" s="246" t="s">
        <v>182</v>
      </c>
      <c r="D19" s="144">
        <v>0.35</v>
      </c>
      <c r="E19" s="144">
        <v>0</v>
      </c>
      <c r="F19" s="144">
        <v>0.35</v>
      </c>
      <c r="G19" s="103" t="s">
        <v>585</v>
      </c>
      <c r="H19" s="57"/>
      <c r="I19" s="57"/>
      <c r="J19" s="41"/>
      <c r="K19" s="57"/>
      <c r="L19" s="57"/>
      <c r="M19" s="57"/>
      <c r="N19" s="52"/>
    </row>
    <row r="20" spans="1:14" x14ac:dyDescent="0.25">
      <c r="A20" s="144">
        <v>1.1000000000000001</v>
      </c>
      <c r="B20" s="144">
        <v>1.5</v>
      </c>
      <c r="C20" s="246" t="s">
        <v>183</v>
      </c>
      <c r="D20" s="144">
        <v>1.5</v>
      </c>
      <c r="E20" s="144">
        <v>0</v>
      </c>
      <c r="F20" s="144">
        <v>1.5</v>
      </c>
      <c r="G20" s="103" t="s">
        <v>585</v>
      </c>
      <c r="H20" s="57"/>
      <c r="I20" s="59"/>
      <c r="J20" s="47"/>
      <c r="K20" s="58"/>
      <c r="L20" s="58"/>
      <c r="M20" s="58"/>
      <c r="N20" s="52"/>
    </row>
    <row r="21" spans="1:14" x14ac:dyDescent="0.25">
      <c r="A21" s="155">
        <v>2.25</v>
      </c>
      <c r="B21" s="155">
        <v>3</v>
      </c>
      <c r="C21" s="246" t="s">
        <v>184</v>
      </c>
      <c r="D21" s="155">
        <v>3</v>
      </c>
      <c r="E21" s="155">
        <v>0</v>
      </c>
      <c r="F21" s="155">
        <v>3</v>
      </c>
      <c r="G21" s="103" t="s">
        <v>585</v>
      </c>
      <c r="H21" s="57"/>
      <c r="I21" s="59"/>
      <c r="J21" s="47"/>
      <c r="K21" s="58"/>
      <c r="L21" s="58"/>
      <c r="M21" s="58"/>
      <c r="N21" s="52"/>
    </row>
    <row r="22" spans="1:14" x14ac:dyDescent="0.25">
      <c r="A22" s="155">
        <v>4.25</v>
      </c>
      <c r="B22" s="155">
        <v>5.5</v>
      </c>
      <c r="C22" s="246" t="s">
        <v>185</v>
      </c>
      <c r="D22" s="155">
        <v>5.5</v>
      </c>
      <c r="E22" s="155">
        <v>0</v>
      </c>
      <c r="F22" s="155">
        <v>5.5</v>
      </c>
      <c r="G22" s="103" t="s">
        <v>585</v>
      </c>
      <c r="H22" s="57"/>
      <c r="I22" s="58"/>
      <c r="J22" s="47"/>
      <c r="K22" s="58"/>
      <c r="L22" s="58"/>
      <c r="M22" s="58"/>
      <c r="N22" s="52"/>
    </row>
    <row r="23" spans="1:14" x14ac:dyDescent="0.25">
      <c r="A23" s="155">
        <v>0.25</v>
      </c>
      <c r="B23" s="155">
        <v>0.35</v>
      </c>
      <c r="C23" s="246" t="s">
        <v>186</v>
      </c>
      <c r="D23" s="155">
        <v>0.35</v>
      </c>
      <c r="E23" s="155">
        <v>0</v>
      </c>
      <c r="F23" s="155">
        <v>0.35</v>
      </c>
      <c r="G23" s="103" t="s">
        <v>585</v>
      </c>
      <c r="H23" s="57"/>
      <c r="I23" s="58"/>
      <c r="J23" s="47"/>
      <c r="K23" s="58"/>
      <c r="L23" s="58"/>
      <c r="M23" s="58"/>
      <c r="N23" s="52"/>
    </row>
    <row r="24" spans="1:14" x14ac:dyDescent="0.25">
      <c r="A24" s="155">
        <v>0.5</v>
      </c>
      <c r="B24" s="155">
        <v>0.65</v>
      </c>
      <c r="C24" s="246" t="s">
        <v>187</v>
      </c>
      <c r="D24" s="155">
        <v>0.65</v>
      </c>
      <c r="E24" s="155">
        <v>0</v>
      </c>
      <c r="F24" s="155">
        <v>0.65</v>
      </c>
      <c r="G24" s="103" t="s">
        <v>585</v>
      </c>
      <c r="H24" s="58"/>
      <c r="I24" s="58"/>
      <c r="J24" s="47"/>
      <c r="K24" s="58"/>
      <c r="L24" s="58"/>
      <c r="M24" s="58"/>
      <c r="N24" s="52"/>
    </row>
    <row r="25" spans="1:14" ht="31.5" x14ac:dyDescent="0.25">
      <c r="A25" s="155"/>
      <c r="B25" s="155"/>
      <c r="C25" s="236" t="s">
        <v>439</v>
      </c>
      <c r="D25" s="155"/>
      <c r="E25" s="155"/>
      <c r="F25" s="155"/>
      <c r="G25" s="103"/>
      <c r="I25" s="58"/>
      <c r="J25" s="47"/>
    </row>
    <row r="26" spans="1:14" x14ac:dyDescent="0.25">
      <c r="A26" s="155"/>
      <c r="B26" s="155"/>
      <c r="C26" s="236"/>
      <c r="D26" s="155"/>
      <c r="E26" s="155"/>
      <c r="F26" s="155"/>
      <c r="G26" s="103"/>
      <c r="I26" s="58"/>
      <c r="J26" s="47"/>
    </row>
    <row r="27" spans="1:14" ht="225" customHeight="1" x14ac:dyDescent="0.25">
      <c r="A27" s="473" t="s">
        <v>662</v>
      </c>
      <c r="B27" s="473"/>
      <c r="C27" s="473"/>
      <c r="D27" s="473"/>
      <c r="E27" s="473"/>
      <c r="F27" s="473"/>
      <c r="G27" s="473"/>
    </row>
    <row r="28" spans="1:14" x14ac:dyDescent="0.25">
      <c r="J28" s="60"/>
    </row>
    <row r="29" spans="1:14" x14ac:dyDescent="0.25">
      <c r="I29" s="61"/>
      <c r="J29" s="47"/>
    </row>
    <row r="30" spans="1:14" x14ac:dyDescent="0.25">
      <c r="I30" s="61"/>
      <c r="J30" s="47"/>
    </row>
    <row r="31" spans="1:14" x14ac:dyDescent="0.25">
      <c r="I31" s="61"/>
      <c r="J31" s="47"/>
    </row>
    <row r="32" spans="1:14" x14ac:dyDescent="0.25">
      <c r="J32" s="47"/>
    </row>
    <row r="33" spans="1:13" x14ac:dyDescent="0.25">
      <c r="J33" s="47"/>
    </row>
    <row r="34" spans="1:13" x14ac:dyDescent="0.25">
      <c r="I34" s="61"/>
      <c r="J34" s="47"/>
    </row>
    <row r="35" spans="1:13" x14ac:dyDescent="0.25">
      <c r="I35" s="61"/>
      <c r="J35" s="47"/>
    </row>
    <row r="36" spans="1:13" ht="14.45" customHeight="1" x14ac:dyDescent="0.25">
      <c r="H36" s="54"/>
      <c r="I36" s="54"/>
      <c r="J36" s="55"/>
      <c r="K36" s="462"/>
      <c r="L36" s="463"/>
      <c r="M36" s="463"/>
    </row>
    <row r="37" spans="1:13" ht="14.45" customHeight="1" x14ac:dyDescent="0.25">
      <c r="A37" s="468"/>
      <c r="B37" s="468"/>
      <c r="C37" s="468"/>
      <c r="D37" s="468"/>
      <c r="E37" s="468"/>
      <c r="F37" s="468"/>
      <c r="G37" s="468"/>
      <c r="H37" s="54"/>
      <c r="I37" s="54"/>
      <c r="J37" s="55"/>
      <c r="K37" s="54"/>
      <c r="L37" s="54"/>
      <c r="M37" s="54"/>
    </row>
    <row r="38" spans="1:13" x14ac:dyDescent="0.25">
      <c r="A38" s="468"/>
      <c r="B38" s="468"/>
      <c r="C38" s="468"/>
      <c r="D38" s="468"/>
      <c r="E38" s="468"/>
      <c r="F38" s="468"/>
      <c r="G38" s="468"/>
      <c r="H38" s="54"/>
      <c r="I38" s="54"/>
      <c r="J38" s="55"/>
      <c r="K38" s="54"/>
      <c r="L38" s="54"/>
      <c r="M38" s="54"/>
    </row>
    <row r="39" spans="1:13" x14ac:dyDescent="0.25">
      <c r="J39" s="41"/>
    </row>
    <row r="40" spans="1:13" x14ac:dyDescent="0.25">
      <c r="A40" s="462"/>
      <c r="B40" s="462"/>
      <c r="C40" s="462"/>
      <c r="D40" s="462"/>
      <c r="E40" s="462"/>
      <c r="F40" s="462"/>
      <c r="G40" s="462"/>
      <c r="J40" s="43"/>
    </row>
    <row r="41" spans="1:13" x14ac:dyDescent="0.25">
      <c r="I41" s="62"/>
    </row>
    <row r="42" spans="1:13" x14ac:dyDescent="0.25">
      <c r="A42" s="45"/>
      <c r="B42" s="45"/>
      <c r="C42" s="55"/>
      <c r="D42" s="466"/>
      <c r="E42" s="467"/>
      <c r="F42" s="467"/>
      <c r="I42" s="43"/>
      <c r="J42" s="43"/>
    </row>
    <row r="43" spans="1:13" x14ac:dyDescent="0.25">
      <c r="A43" s="45"/>
      <c r="B43" s="45"/>
      <c r="C43" s="55"/>
      <c r="D43" s="45"/>
      <c r="E43" s="45"/>
      <c r="F43" s="45"/>
      <c r="G43" s="158"/>
    </row>
    <row r="44" spans="1:13" x14ac:dyDescent="0.25">
      <c r="A44" s="45"/>
      <c r="B44" s="45"/>
      <c r="C44" s="55"/>
      <c r="D44" s="45"/>
      <c r="E44" s="45"/>
      <c r="F44" s="45"/>
      <c r="G44" s="158"/>
      <c r="J44" s="41"/>
    </row>
    <row r="45" spans="1:13" x14ac:dyDescent="0.25">
      <c r="C45" s="41"/>
      <c r="J45" s="43"/>
    </row>
    <row r="46" spans="1:13" ht="14.45" customHeight="1" x14ac:dyDescent="0.25">
      <c r="C46" s="41"/>
      <c r="J46" s="43"/>
    </row>
    <row r="47" spans="1:13" ht="14.45" customHeight="1" x14ac:dyDescent="0.25">
      <c r="A47" s="468"/>
      <c r="B47" s="468"/>
      <c r="C47" s="468"/>
      <c r="D47" s="468"/>
      <c r="E47" s="468"/>
      <c r="F47" s="468"/>
      <c r="G47" s="468"/>
    </row>
    <row r="48" spans="1:13" x14ac:dyDescent="0.25">
      <c r="A48" s="468"/>
      <c r="B48" s="468"/>
      <c r="C48" s="468"/>
      <c r="D48" s="468"/>
      <c r="E48" s="468"/>
      <c r="F48" s="468"/>
      <c r="G48" s="468"/>
    </row>
    <row r="50" spans="1:7" x14ac:dyDescent="0.25">
      <c r="A50" s="462"/>
      <c r="B50" s="462"/>
      <c r="C50" s="462"/>
      <c r="D50" s="462"/>
      <c r="E50" s="462"/>
      <c r="F50" s="462"/>
      <c r="G50" s="462"/>
    </row>
    <row r="52" spans="1:7" x14ac:dyDescent="0.25">
      <c r="A52" s="45"/>
      <c r="B52" s="45"/>
      <c r="C52" s="55"/>
      <c r="D52" s="466"/>
      <c r="E52" s="467"/>
      <c r="F52" s="467"/>
    </row>
    <row r="53" spans="1:7" x14ac:dyDescent="0.25">
      <c r="A53" s="45"/>
      <c r="B53" s="45"/>
      <c r="C53" s="55"/>
      <c r="D53" s="45"/>
      <c r="E53" s="45"/>
      <c r="F53" s="45"/>
      <c r="G53" s="158"/>
    </row>
    <row r="54" spans="1:7" x14ac:dyDescent="0.25">
      <c r="A54" s="45"/>
      <c r="B54" s="45"/>
      <c r="C54" s="55"/>
      <c r="D54" s="45"/>
      <c r="E54" s="45"/>
      <c r="F54" s="45"/>
      <c r="G54" s="158"/>
    </row>
    <row r="55" spans="1:7" x14ac:dyDescent="0.25">
      <c r="C55" s="41"/>
    </row>
  </sheetData>
  <mergeCells count="20">
    <mergeCell ref="H1:N2"/>
    <mergeCell ref="A4:G4"/>
    <mergeCell ref="H4:N4"/>
    <mergeCell ref="D7:F7"/>
    <mergeCell ref="K7:M7"/>
    <mergeCell ref="A1:G2"/>
    <mergeCell ref="K36:M36"/>
    <mergeCell ref="J5:L5"/>
    <mergeCell ref="J10:L10"/>
    <mergeCell ref="A5:G5"/>
    <mergeCell ref="D52:F52"/>
    <mergeCell ref="A37:G38"/>
    <mergeCell ref="A40:G40"/>
    <mergeCell ref="D42:F42"/>
    <mergeCell ref="A47:G48"/>
    <mergeCell ref="A50:G50"/>
    <mergeCell ref="D11:F11"/>
    <mergeCell ref="D13:F13"/>
    <mergeCell ref="C14:G14"/>
    <mergeCell ref="A27:G27"/>
  </mergeCells>
  <hyperlinks>
    <hyperlink ref="C14" r:id="rId1" xr:uid="{8F46BFD9-3CD8-46EF-99F9-3A5C6B4F57E8}"/>
  </hyperlinks>
  <pageMargins left="0.43307086614173229" right="0.78740157480314965" top="0.74803149606299213" bottom="0.74803149606299213" header="0.31496062992125984" footer="0.31496062992125984"/>
  <pageSetup paperSize="9" scale="84" fitToHeight="0" orientation="portrait" r:id="rId2"/>
  <headerFooter>
    <oddHeader>&amp;R&amp;A</oddHeader>
    <oddFooter xml:space="preserve">&amp;L&amp;9VAT Code Key:
A - Standard Rated
E - Exempt
N - Non Business / Outside the Scope
Z - Zero Rated&amp;C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878ED-69F3-4DF6-9DBF-BEF2264F8E17}">
  <sheetPr>
    <tabColor rgb="FFFFC000"/>
    <pageSetUpPr fitToPage="1"/>
  </sheetPr>
  <dimension ref="A1:N55"/>
  <sheetViews>
    <sheetView showGridLines="0" view="pageBreakPreview" zoomScale="90" zoomScaleNormal="130" zoomScaleSheetLayoutView="90" zoomScalePageLayoutView="75" workbookViewId="0">
      <selection activeCell="A11" sqref="A11:G11"/>
    </sheetView>
  </sheetViews>
  <sheetFormatPr defaultColWidth="8.85546875" defaultRowHeight="15.75" x14ac:dyDescent="0.25"/>
  <cols>
    <col min="1" max="2" width="11.85546875" style="38" customWidth="1"/>
    <col min="3" max="3" width="44.85546875" style="39" customWidth="1"/>
    <col min="4" max="6" width="10.42578125" style="38" customWidth="1"/>
    <col min="7" max="7" width="7.28515625" style="64" customWidth="1"/>
    <col min="8" max="8" width="8.140625" style="39" bestFit="1" customWidth="1"/>
    <col min="9" max="9" width="10.42578125" style="39" customWidth="1"/>
    <col min="10" max="10" width="39.5703125" style="39" customWidth="1"/>
    <col min="11" max="11" width="8.140625" style="39" customWidth="1"/>
    <col min="12" max="12" width="7.85546875" style="39" customWidth="1"/>
    <col min="13" max="16384" width="8.85546875" style="39"/>
  </cols>
  <sheetData>
    <row r="1" spans="1:14" ht="15" customHeight="1" x14ac:dyDescent="0.25">
      <c r="A1" s="429" t="s">
        <v>654</v>
      </c>
      <c r="B1" s="429"/>
      <c r="C1" s="429"/>
      <c r="D1" s="429"/>
      <c r="E1" s="429"/>
      <c r="F1" s="429"/>
      <c r="G1" s="429"/>
      <c r="H1" s="468"/>
      <c r="I1" s="468"/>
      <c r="J1" s="468"/>
      <c r="K1" s="468"/>
      <c r="L1" s="468"/>
      <c r="M1" s="468"/>
      <c r="N1" s="468"/>
    </row>
    <row r="2" spans="1:14" ht="15" customHeight="1" x14ac:dyDescent="0.25">
      <c r="A2" s="429"/>
      <c r="B2" s="429"/>
      <c r="C2" s="429"/>
      <c r="D2" s="429"/>
      <c r="E2" s="429"/>
      <c r="F2" s="429"/>
      <c r="G2" s="429"/>
      <c r="H2" s="468"/>
      <c r="I2" s="468"/>
      <c r="J2" s="468"/>
      <c r="K2" s="468"/>
      <c r="L2" s="468"/>
      <c r="M2" s="468"/>
      <c r="N2" s="468"/>
    </row>
    <row r="3" spans="1:14" x14ac:dyDescent="0.25">
      <c r="A3" s="241"/>
      <c r="B3" s="241"/>
      <c r="C3" s="246"/>
      <c r="D3" s="147"/>
      <c r="E3" s="147"/>
      <c r="F3" s="147"/>
      <c r="G3" s="103"/>
    </row>
    <row r="4" spans="1:14" ht="15.75" customHeight="1" x14ac:dyDescent="0.25">
      <c r="A4" s="430" t="s">
        <v>655</v>
      </c>
      <c r="B4" s="430"/>
      <c r="C4" s="430"/>
      <c r="D4" s="430"/>
      <c r="E4" s="430"/>
      <c r="F4" s="430"/>
      <c r="G4" s="430"/>
      <c r="H4" s="462"/>
      <c r="I4" s="462"/>
      <c r="J4" s="462"/>
      <c r="K4" s="462"/>
      <c r="L4" s="462"/>
      <c r="M4" s="462"/>
      <c r="N4" s="462"/>
    </row>
    <row r="5" spans="1:14" x14ac:dyDescent="0.25">
      <c r="A5" s="423"/>
      <c r="B5" s="423"/>
      <c r="C5" s="423"/>
      <c r="D5" s="423"/>
      <c r="E5" s="423"/>
      <c r="F5" s="423"/>
      <c r="G5" s="423"/>
      <c r="J5" s="464"/>
      <c r="K5" s="464"/>
      <c r="L5" s="464"/>
    </row>
    <row r="6" spans="1:14" ht="15.6" customHeight="1" x14ac:dyDescent="0.25">
      <c r="A6" s="102" t="s">
        <v>254</v>
      </c>
      <c r="B6" s="102" t="s">
        <v>255</v>
      </c>
      <c r="C6" s="329"/>
      <c r="D6" s="421" t="s">
        <v>596</v>
      </c>
      <c r="E6" s="421"/>
      <c r="F6" s="421"/>
      <c r="G6" s="104"/>
      <c r="J6" s="237"/>
      <c r="K6" s="237"/>
      <c r="L6" s="237"/>
    </row>
    <row r="7" spans="1:14" ht="14.45" customHeight="1" x14ac:dyDescent="0.25">
      <c r="A7" s="306" t="s">
        <v>256</v>
      </c>
      <c r="B7" s="306" t="s">
        <v>595</v>
      </c>
      <c r="C7" s="329"/>
      <c r="D7" s="162" t="s">
        <v>257</v>
      </c>
      <c r="E7" s="162" t="s">
        <v>258</v>
      </c>
      <c r="F7" s="162" t="s">
        <v>259</v>
      </c>
      <c r="G7" s="102" t="s">
        <v>260</v>
      </c>
      <c r="H7" s="248"/>
      <c r="I7" s="248"/>
      <c r="J7" s="55"/>
      <c r="K7" s="462"/>
      <c r="L7" s="462"/>
      <c r="M7" s="462"/>
    </row>
    <row r="8" spans="1:14" x14ac:dyDescent="0.25">
      <c r="A8" s="102" t="s">
        <v>261</v>
      </c>
      <c r="B8" s="102" t="s">
        <v>261</v>
      </c>
      <c r="C8" s="329"/>
      <c r="D8" s="162" t="s">
        <v>261</v>
      </c>
      <c r="E8" s="162" t="s">
        <v>261</v>
      </c>
      <c r="F8" s="162" t="s">
        <v>261</v>
      </c>
      <c r="G8" s="102" t="s">
        <v>262</v>
      </c>
      <c r="H8" s="248"/>
      <c r="I8" s="248"/>
      <c r="J8" s="55"/>
      <c r="K8" s="248"/>
      <c r="L8" s="248"/>
      <c r="M8" s="248"/>
      <c r="N8" s="248"/>
    </row>
    <row r="9" spans="1:14" x14ac:dyDescent="0.25">
      <c r="A9" s="33"/>
      <c r="B9" s="239"/>
      <c r="C9" s="239" t="s">
        <v>445</v>
      </c>
      <c r="D9" s="164"/>
      <c r="E9" s="164"/>
      <c r="F9" s="164"/>
      <c r="G9" s="239"/>
      <c r="H9" s="248"/>
      <c r="I9" s="248"/>
      <c r="J9" s="55"/>
      <c r="K9" s="248"/>
      <c r="L9" s="248"/>
      <c r="M9" s="248"/>
      <c r="N9" s="248"/>
    </row>
    <row r="10" spans="1:14" x14ac:dyDescent="0.25">
      <c r="A10" s="241"/>
      <c r="B10" s="241"/>
      <c r="C10" s="242" t="s">
        <v>102</v>
      </c>
      <c r="D10" s="147"/>
      <c r="E10" s="147"/>
      <c r="F10" s="147"/>
      <c r="G10" s="103"/>
      <c r="J10" s="452"/>
      <c r="K10" s="452"/>
      <c r="L10" s="452"/>
      <c r="N10" s="250"/>
    </row>
    <row r="11" spans="1:14" x14ac:dyDescent="0.25">
      <c r="A11" s="101">
        <v>0</v>
      </c>
      <c r="B11" s="101">
        <v>0</v>
      </c>
      <c r="C11" s="246" t="s">
        <v>121</v>
      </c>
      <c r="D11" s="332">
        <v>0</v>
      </c>
      <c r="E11" s="332">
        <v>0</v>
      </c>
      <c r="F11" s="332">
        <v>0</v>
      </c>
      <c r="G11" s="103"/>
      <c r="H11" s="57"/>
      <c r="I11" s="57"/>
      <c r="J11" s="196"/>
      <c r="K11" s="57"/>
      <c r="L11" s="57"/>
      <c r="M11" s="57"/>
      <c r="N11" s="250"/>
    </row>
    <row r="12" spans="1:14" x14ac:dyDescent="0.25">
      <c r="A12" s="101">
        <v>100</v>
      </c>
      <c r="B12" s="101">
        <v>100</v>
      </c>
      <c r="C12" s="246" t="s">
        <v>122</v>
      </c>
      <c r="D12" s="331">
        <f>F12-E12</f>
        <v>100</v>
      </c>
      <c r="E12" s="331">
        <v>0</v>
      </c>
      <c r="F12" s="332">
        <v>100</v>
      </c>
      <c r="G12" s="103" t="s">
        <v>479</v>
      </c>
      <c r="H12" s="57"/>
      <c r="I12" s="58"/>
      <c r="J12" s="47"/>
      <c r="K12" s="58"/>
      <c r="L12" s="58"/>
      <c r="M12" s="58"/>
      <c r="N12" s="250"/>
    </row>
    <row r="13" spans="1:14" x14ac:dyDescent="0.25">
      <c r="A13" s="101"/>
      <c r="B13" s="101"/>
      <c r="C13" s="242" t="s">
        <v>128</v>
      </c>
      <c r="D13" s="332"/>
      <c r="E13" s="332"/>
      <c r="F13" s="332"/>
      <c r="G13" s="103"/>
      <c r="H13" s="57"/>
      <c r="I13" s="58"/>
      <c r="J13" s="47"/>
      <c r="K13" s="58"/>
      <c r="L13" s="58"/>
      <c r="M13" s="58"/>
      <c r="N13" s="250"/>
    </row>
    <row r="14" spans="1:14" x14ac:dyDescent="0.25">
      <c r="A14" s="101">
        <v>0</v>
      </c>
      <c r="B14" s="101">
        <v>0</v>
      </c>
      <c r="C14" s="246" t="s">
        <v>123</v>
      </c>
      <c r="D14" s="331">
        <f>F14-E14</f>
        <v>0</v>
      </c>
      <c r="E14" s="331">
        <v>0</v>
      </c>
      <c r="F14" s="332">
        <v>0</v>
      </c>
      <c r="G14" s="103" t="s">
        <v>479</v>
      </c>
      <c r="H14" s="58"/>
      <c r="I14" s="58"/>
      <c r="J14" s="47"/>
      <c r="K14" s="58"/>
      <c r="L14" s="58"/>
      <c r="M14" s="58"/>
      <c r="N14" s="250"/>
    </row>
    <row r="15" spans="1:14" x14ac:dyDescent="0.25">
      <c r="A15" s="101">
        <v>0</v>
      </c>
      <c r="B15" s="101">
        <v>0</v>
      </c>
      <c r="C15" s="246" t="s">
        <v>124</v>
      </c>
      <c r="D15" s="331">
        <f>F15-E15</f>
        <v>0</v>
      </c>
      <c r="E15" s="331">
        <v>0</v>
      </c>
      <c r="F15" s="332">
        <v>0</v>
      </c>
      <c r="G15" s="103" t="s">
        <v>479</v>
      </c>
      <c r="H15" s="58"/>
      <c r="I15" s="58"/>
      <c r="J15" s="47"/>
      <c r="K15" s="58"/>
      <c r="L15" s="58"/>
      <c r="M15" s="58"/>
      <c r="N15" s="250"/>
    </row>
    <row r="16" spans="1:14" x14ac:dyDescent="0.25">
      <c r="A16" s="101">
        <v>45</v>
      </c>
      <c r="B16" s="101">
        <v>45</v>
      </c>
      <c r="C16" s="246" t="s">
        <v>125</v>
      </c>
      <c r="D16" s="331">
        <f>F16-E16</f>
        <v>45</v>
      </c>
      <c r="E16" s="331">
        <v>0</v>
      </c>
      <c r="F16" s="332">
        <v>45</v>
      </c>
      <c r="G16" s="103" t="s">
        <v>479</v>
      </c>
      <c r="H16" s="58"/>
      <c r="I16" s="58"/>
      <c r="J16" s="47"/>
      <c r="K16" s="58"/>
      <c r="L16" s="58"/>
      <c r="M16" s="58"/>
      <c r="N16" s="250"/>
    </row>
    <row r="17" spans="1:14" x14ac:dyDescent="0.25">
      <c r="A17" s="101">
        <v>70</v>
      </c>
      <c r="B17" s="101">
        <v>70</v>
      </c>
      <c r="C17" s="246" t="s">
        <v>126</v>
      </c>
      <c r="D17" s="331">
        <f>F17-E17</f>
        <v>70</v>
      </c>
      <c r="E17" s="331">
        <v>0</v>
      </c>
      <c r="F17" s="332">
        <v>70</v>
      </c>
      <c r="G17" s="103" t="s">
        <v>479</v>
      </c>
      <c r="H17" s="57"/>
      <c r="I17" s="58"/>
      <c r="J17" s="47"/>
      <c r="K17" s="58"/>
      <c r="L17" s="58"/>
      <c r="M17" s="58"/>
      <c r="N17" s="250"/>
    </row>
    <row r="18" spans="1:14" x14ac:dyDescent="0.25">
      <c r="A18" s="101">
        <v>100</v>
      </c>
      <c r="B18" s="101">
        <v>100</v>
      </c>
      <c r="C18" s="246" t="s">
        <v>127</v>
      </c>
      <c r="D18" s="331">
        <f>F18-E18</f>
        <v>100</v>
      </c>
      <c r="E18" s="331">
        <v>0</v>
      </c>
      <c r="F18" s="332">
        <v>100</v>
      </c>
      <c r="G18" s="103" t="s">
        <v>479</v>
      </c>
      <c r="H18" s="57"/>
      <c r="I18" s="57"/>
      <c r="K18" s="57"/>
      <c r="L18" s="57"/>
      <c r="M18" s="57"/>
      <c r="N18" s="250"/>
    </row>
    <row r="19" spans="1:14" x14ac:dyDescent="0.25">
      <c r="A19" s="241"/>
      <c r="B19" s="241"/>
      <c r="C19" s="242" t="s">
        <v>129</v>
      </c>
      <c r="D19" s="147"/>
      <c r="E19" s="147"/>
      <c r="F19" s="147"/>
      <c r="G19" s="103"/>
      <c r="H19" s="57"/>
      <c r="I19" s="125"/>
      <c r="J19" s="47"/>
      <c r="K19" s="58"/>
      <c r="L19" s="58"/>
      <c r="M19" s="58"/>
      <c r="N19" s="250"/>
    </row>
    <row r="20" spans="1:14" x14ac:dyDescent="0.25">
      <c r="A20" s="241"/>
      <c r="B20" s="241"/>
      <c r="C20" s="246"/>
      <c r="D20" s="147"/>
      <c r="E20" s="147"/>
      <c r="F20" s="147"/>
      <c r="G20" s="103"/>
      <c r="H20" s="57"/>
      <c r="I20" s="125"/>
      <c r="J20" s="47"/>
      <c r="K20" s="58"/>
      <c r="L20" s="58"/>
      <c r="M20" s="58"/>
      <c r="N20" s="250"/>
    </row>
    <row r="21" spans="1:14" x14ac:dyDescent="0.25">
      <c r="A21" s="241"/>
      <c r="B21" s="241"/>
      <c r="C21" s="246"/>
      <c r="D21" s="147"/>
      <c r="E21" s="147"/>
      <c r="F21" s="147"/>
      <c r="G21" s="103"/>
      <c r="H21" s="57"/>
      <c r="I21" s="58"/>
      <c r="J21" s="47"/>
      <c r="K21" s="58"/>
      <c r="L21" s="58"/>
      <c r="M21" s="58"/>
      <c r="N21" s="250"/>
    </row>
    <row r="22" spans="1:14" x14ac:dyDescent="0.25">
      <c r="A22" s="241"/>
      <c r="B22" s="241"/>
      <c r="C22" s="246"/>
      <c r="D22" s="147"/>
      <c r="E22" s="147"/>
      <c r="F22" s="147"/>
      <c r="G22" s="103"/>
      <c r="H22" s="57"/>
      <c r="I22" s="58"/>
      <c r="J22" s="47"/>
      <c r="K22" s="58"/>
      <c r="L22" s="58"/>
      <c r="M22" s="58"/>
      <c r="N22" s="250"/>
    </row>
    <row r="23" spans="1:14" x14ac:dyDescent="0.25">
      <c r="A23" s="241"/>
      <c r="B23" s="241"/>
      <c r="C23" s="246"/>
      <c r="D23" s="147"/>
      <c r="E23" s="147"/>
      <c r="F23" s="147"/>
      <c r="G23" s="103"/>
      <c r="H23" s="58"/>
      <c r="I23" s="58"/>
      <c r="J23" s="47"/>
      <c r="K23" s="58"/>
      <c r="L23" s="58"/>
      <c r="M23" s="58"/>
      <c r="N23" s="250"/>
    </row>
    <row r="24" spans="1:14" x14ac:dyDescent="0.25">
      <c r="A24" s="241"/>
      <c r="B24" s="241"/>
      <c r="C24" s="246"/>
      <c r="D24" s="147"/>
      <c r="E24" s="147"/>
      <c r="F24" s="147"/>
      <c r="G24" s="103"/>
      <c r="I24" s="58"/>
      <c r="J24" s="47"/>
    </row>
    <row r="25" spans="1:14" x14ac:dyDescent="0.25">
      <c r="A25" s="241"/>
      <c r="B25" s="241"/>
      <c r="C25" s="246"/>
      <c r="D25" s="147"/>
      <c r="E25" s="147"/>
      <c r="F25" s="147"/>
      <c r="G25" s="103"/>
      <c r="I25" s="58"/>
      <c r="J25" s="47"/>
    </row>
    <row r="26" spans="1:14" x14ac:dyDescent="0.25">
      <c r="A26" s="241"/>
      <c r="B26" s="241"/>
      <c r="C26" s="246"/>
      <c r="D26" s="147"/>
      <c r="E26" s="147"/>
      <c r="F26" s="147"/>
      <c r="G26" s="103"/>
    </row>
    <row r="27" spans="1:14" x14ac:dyDescent="0.25">
      <c r="A27" s="241"/>
      <c r="B27" s="241"/>
      <c r="C27" s="246"/>
      <c r="D27" s="147"/>
      <c r="E27" s="147"/>
      <c r="F27" s="147"/>
      <c r="G27" s="103"/>
      <c r="J27" s="60"/>
    </row>
    <row r="28" spans="1:14" x14ac:dyDescent="0.25">
      <c r="A28" s="241"/>
      <c r="B28" s="241"/>
      <c r="C28" s="246"/>
      <c r="D28" s="147"/>
      <c r="E28" s="147"/>
      <c r="F28" s="147"/>
      <c r="G28" s="103"/>
      <c r="I28" s="61"/>
      <c r="J28" s="47"/>
    </row>
    <row r="29" spans="1:14" x14ac:dyDescent="0.25">
      <c r="A29" s="241"/>
      <c r="B29" s="241"/>
      <c r="C29" s="246"/>
      <c r="D29" s="147"/>
      <c r="E29" s="147"/>
      <c r="F29" s="147"/>
      <c r="G29" s="103"/>
      <c r="I29" s="61"/>
      <c r="J29" s="47"/>
    </row>
    <row r="30" spans="1:14" x14ac:dyDescent="0.25">
      <c r="A30" s="241"/>
      <c r="B30" s="241"/>
      <c r="C30" s="246"/>
      <c r="D30" s="147"/>
      <c r="E30" s="147"/>
      <c r="F30" s="147"/>
      <c r="G30" s="103"/>
      <c r="I30" s="61"/>
      <c r="J30" s="47"/>
    </row>
    <row r="31" spans="1:14" x14ac:dyDescent="0.25">
      <c r="A31" s="241"/>
      <c r="B31" s="241"/>
      <c r="C31" s="246"/>
      <c r="D31" s="147"/>
      <c r="E31" s="147"/>
      <c r="F31" s="147"/>
      <c r="G31" s="103"/>
      <c r="J31" s="47"/>
    </row>
    <row r="32" spans="1:14" x14ac:dyDescent="0.25">
      <c r="A32" s="241"/>
      <c r="B32" s="241"/>
      <c r="C32" s="246"/>
      <c r="D32" s="147"/>
      <c r="E32" s="147"/>
      <c r="F32" s="147"/>
      <c r="G32" s="103"/>
      <c r="J32" s="47"/>
    </row>
    <row r="33" spans="1:13" x14ac:dyDescent="0.25">
      <c r="A33" s="241"/>
      <c r="B33" s="241"/>
      <c r="C33" s="246"/>
      <c r="D33" s="147"/>
      <c r="E33" s="147"/>
      <c r="F33" s="147"/>
      <c r="G33" s="103"/>
      <c r="I33" s="61"/>
      <c r="J33" s="47"/>
    </row>
    <row r="34" spans="1:13" x14ac:dyDescent="0.25">
      <c r="A34" s="241"/>
      <c r="B34" s="241"/>
      <c r="C34" s="246"/>
      <c r="D34" s="147"/>
      <c r="E34" s="147"/>
      <c r="F34" s="147"/>
      <c r="G34" s="103"/>
      <c r="I34" s="61"/>
      <c r="J34" s="47"/>
    </row>
    <row r="35" spans="1:13" ht="14.45" customHeight="1" x14ac:dyDescent="0.25">
      <c r="A35" s="241"/>
      <c r="B35" s="241"/>
      <c r="C35" s="246"/>
      <c r="D35" s="147"/>
      <c r="E35" s="147"/>
      <c r="F35" s="147"/>
      <c r="G35" s="103"/>
      <c r="H35" s="248"/>
      <c r="I35" s="248"/>
      <c r="J35" s="55"/>
      <c r="K35" s="462"/>
      <c r="L35" s="462"/>
      <c r="M35" s="462"/>
    </row>
    <row r="36" spans="1:13" ht="14.45" customHeight="1" x14ac:dyDescent="0.25">
      <c r="A36" s="241"/>
      <c r="B36" s="241"/>
      <c r="C36" s="246"/>
      <c r="D36" s="147"/>
      <c r="E36" s="147"/>
      <c r="F36" s="147"/>
      <c r="G36" s="103"/>
      <c r="H36" s="248"/>
      <c r="I36" s="248"/>
      <c r="J36" s="55"/>
      <c r="K36" s="248"/>
      <c r="L36" s="248"/>
      <c r="M36" s="248"/>
    </row>
    <row r="37" spans="1:13" x14ac:dyDescent="0.25">
      <c r="A37" s="241"/>
      <c r="B37" s="241"/>
      <c r="C37" s="246"/>
      <c r="D37" s="147"/>
      <c r="E37" s="147"/>
      <c r="F37" s="147"/>
      <c r="G37" s="103"/>
      <c r="H37" s="248"/>
      <c r="I37" s="248"/>
      <c r="J37" s="55"/>
      <c r="K37" s="248"/>
      <c r="L37" s="248"/>
      <c r="M37" s="248"/>
    </row>
    <row r="38" spans="1:13" x14ac:dyDescent="0.25">
      <c r="A38" s="241"/>
      <c r="B38" s="241"/>
      <c r="C38" s="246"/>
      <c r="D38" s="147"/>
      <c r="E38" s="147"/>
      <c r="F38" s="147"/>
      <c r="G38" s="103"/>
      <c r="J38" s="41"/>
    </row>
    <row r="39" spans="1:13" x14ac:dyDescent="0.25">
      <c r="A39" s="241"/>
      <c r="B39" s="241"/>
      <c r="C39" s="246"/>
      <c r="D39" s="147"/>
      <c r="E39" s="147"/>
      <c r="F39" s="147"/>
      <c r="G39" s="103"/>
      <c r="J39" s="43"/>
    </row>
    <row r="40" spans="1:13" x14ac:dyDescent="0.25">
      <c r="A40" s="241"/>
      <c r="B40" s="241"/>
      <c r="C40" s="246"/>
      <c r="D40" s="147"/>
      <c r="E40" s="147"/>
      <c r="F40" s="147"/>
      <c r="G40" s="103"/>
      <c r="I40" s="62"/>
    </row>
    <row r="41" spans="1:13" x14ac:dyDescent="0.25">
      <c r="A41" s="241"/>
      <c r="B41" s="241"/>
      <c r="C41" s="246"/>
      <c r="D41" s="147"/>
      <c r="E41" s="147"/>
      <c r="F41" s="147"/>
      <c r="G41" s="103"/>
      <c r="I41" s="43"/>
      <c r="J41" s="43"/>
    </row>
    <row r="42" spans="1:13" x14ac:dyDescent="0.25">
      <c r="A42" s="241"/>
      <c r="B42" s="241"/>
      <c r="C42" s="246"/>
      <c r="D42" s="147"/>
      <c r="E42" s="147"/>
      <c r="F42" s="147"/>
      <c r="G42" s="103"/>
    </row>
    <row r="43" spans="1:13" x14ac:dyDescent="0.25">
      <c r="A43" s="241"/>
      <c r="B43" s="241"/>
      <c r="C43" s="246"/>
      <c r="D43" s="147"/>
      <c r="E43" s="147"/>
      <c r="F43" s="147"/>
      <c r="G43" s="103"/>
      <c r="J43" s="41"/>
    </row>
    <row r="44" spans="1:13" x14ac:dyDescent="0.25">
      <c r="A44" s="241"/>
      <c r="B44" s="241"/>
      <c r="C44" s="246"/>
      <c r="D44" s="147"/>
      <c r="E44" s="147"/>
      <c r="F44" s="147"/>
      <c r="G44" s="103"/>
      <c r="J44" s="43"/>
    </row>
    <row r="45" spans="1:13" ht="14.45" customHeight="1" x14ac:dyDescent="0.25">
      <c r="A45" s="241"/>
      <c r="B45" s="241"/>
      <c r="C45" s="246"/>
      <c r="D45" s="147"/>
      <c r="E45" s="147"/>
      <c r="F45" s="147"/>
      <c r="G45" s="103"/>
      <c r="J45" s="43"/>
    </row>
    <row r="46" spans="1:13" ht="14.45" customHeight="1" x14ac:dyDescent="0.25">
      <c r="A46" s="241"/>
      <c r="B46" s="241"/>
      <c r="C46" s="246"/>
      <c r="D46" s="147"/>
      <c r="E46" s="147"/>
      <c r="F46" s="147"/>
      <c r="G46" s="103"/>
    </row>
    <row r="47" spans="1:13" x14ac:dyDescent="0.25">
      <c r="A47" s="241"/>
      <c r="B47" s="241"/>
      <c r="C47" s="246"/>
      <c r="D47" s="147"/>
      <c r="E47" s="147"/>
      <c r="F47" s="147"/>
      <c r="G47" s="103"/>
    </row>
    <row r="48" spans="1:13" x14ac:dyDescent="0.25">
      <c r="A48" s="241"/>
      <c r="B48" s="241"/>
      <c r="C48" s="246"/>
      <c r="D48" s="147"/>
      <c r="E48" s="147"/>
      <c r="F48" s="147"/>
      <c r="G48" s="103"/>
    </row>
    <row r="49" spans="1:7" x14ac:dyDescent="0.25">
      <c r="A49" s="33"/>
      <c r="B49" s="242"/>
      <c r="C49" s="242" t="s">
        <v>130</v>
      </c>
      <c r="D49" s="163"/>
      <c r="E49" s="163"/>
      <c r="F49" s="163"/>
      <c r="G49" s="242"/>
    </row>
    <row r="50" spans="1:7" ht="15.6" customHeight="1" x14ac:dyDescent="0.25">
      <c r="A50" s="33"/>
      <c r="B50" s="377"/>
      <c r="C50" s="423" t="s">
        <v>560</v>
      </c>
      <c r="D50" s="423"/>
      <c r="E50" s="423"/>
      <c r="F50" s="423"/>
      <c r="G50" s="423"/>
    </row>
    <row r="51" spans="1:7" x14ac:dyDescent="0.25">
      <c r="A51" s="241"/>
      <c r="B51" s="241"/>
      <c r="C51" s="242" t="s">
        <v>193</v>
      </c>
      <c r="D51" s="147"/>
      <c r="E51" s="147"/>
      <c r="F51" s="147"/>
      <c r="G51" s="103"/>
    </row>
    <row r="52" spans="1:7" x14ac:dyDescent="0.25">
      <c r="A52" s="101">
        <v>15</v>
      </c>
      <c r="B52" s="101">
        <v>15</v>
      </c>
      <c r="C52" s="246" t="s">
        <v>110</v>
      </c>
      <c r="D52" s="333">
        <f>F52-E52</f>
        <v>15</v>
      </c>
      <c r="E52" s="333">
        <v>0</v>
      </c>
      <c r="F52" s="330">
        <v>15</v>
      </c>
      <c r="G52" s="103" t="s">
        <v>585</v>
      </c>
    </row>
    <row r="53" spans="1:7" x14ac:dyDescent="0.25">
      <c r="A53" s="101">
        <v>15</v>
      </c>
      <c r="B53" s="101">
        <v>15</v>
      </c>
      <c r="C53" s="246" t="s">
        <v>111</v>
      </c>
      <c r="D53" s="333">
        <f>F53-E53</f>
        <v>15</v>
      </c>
      <c r="E53" s="333">
        <v>0</v>
      </c>
      <c r="F53" s="330">
        <v>15</v>
      </c>
      <c r="G53" s="103" t="s">
        <v>585</v>
      </c>
    </row>
    <row r="54" spans="1:7" x14ac:dyDescent="0.25">
      <c r="A54" s="101">
        <v>22</v>
      </c>
      <c r="B54" s="101">
        <v>22</v>
      </c>
      <c r="C54" s="246" t="s">
        <v>112</v>
      </c>
      <c r="D54" s="333">
        <f>F54-E54</f>
        <v>22</v>
      </c>
      <c r="E54" s="333">
        <v>0</v>
      </c>
      <c r="F54" s="330">
        <v>22</v>
      </c>
      <c r="G54" s="103" t="s">
        <v>585</v>
      </c>
    </row>
    <row r="55" spans="1:7" ht="31.5" x14ac:dyDescent="0.25">
      <c r="A55" s="145" t="s">
        <v>178</v>
      </c>
      <c r="B55" s="145" t="s">
        <v>178</v>
      </c>
      <c r="C55" s="236" t="s">
        <v>113</v>
      </c>
      <c r="D55" s="474" t="s">
        <v>178</v>
      </c>
      <c r="E55" s="457"/>
      <c r="F55" s="457"/>
      <c r="G55" s="103"/>
    </row>
  </sheetData>
  <mergeCells count="12">
    <mergeCell ref="D6:F6"/>
    <mergeCell ref="D55:F55"/>
    <mergeCell ref="K7:M7"/>
    <mergeCell ref="J10:L10"/>
    <mergeCell ref="K35:M35"/>
    <mergeCell ref="C50:G50"/>
    <mergeCell ref="A1:G2"/>
    <mergeCell ref="H1:N2"/>
    <mergeCell ref="A4:G4"/>
    <mergeCell ref="H4:N4"/>
    <mergeCell ref="A5:G5"/>
    <mergeCell ref="J5:L5"/>
  </mergeCells>
  <pageMargins left="0.43307086614173229" right="0.78740157480314965" top="0.74803149606299213" bottom="0.74803149606299213" header="0.31496062992125984" footer="0.31496062992125984"/>
  <pageSetup paperSize="9" scale="83" fitToHeight="0" orientation="portrait" r:id="rId1"/>
  <headerFooter>
    <oddHeader>&amp;R&amp;A</oddHeader>
    <oddFooter xml:space="preserve">&amp;L&amp;9VAT Code Key:
A - Standard Rated
E - Exempt
N - Non Business / Outside the Scope
Z - Zero Rated&amp;C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92D050"/>
    <pageSetUpPr fitToPage="1"/>
  </sheetPr>
  <dimension ref="A1:J179"/>
  <sheetViews>
    <sheetView showGridLines="0" view="pageBreakPreview" zoomScale="85" zoomScaleNormal="80" zoomScaleSheetLayoutView="85" zoomScalePageLayoutView="75" workbookViewId="0">
      <selection activeCell="A11" sqref="A11:G11"/>
    </sheetView>
  </sheetViews>
  <sheetFormatPr defaultColWidth="9.140625" defaultRowHeight="15.75" x14ac:dyDescent="0.25"/>
  <cols>
    <col min="1" max="1" width="11.5703125" style="28" customWidth="1"/>
    <col min="2" max="2" width="13" style="28" bestFit="1" customWidth="1"/>
    <col min="3" max="3" width="67.42578125" style="23" customWidth="1"/>
    <col min="4" max="5" width="12" style="28" customWidth="1"/>
    <col min="6" max="6" width="12" style="168" customWidth="1"/>
    <col min="7" max="7" width="6.140625" style="2" bestFit="1" customWidth="1"/>
    <col min="8" max="16384" width="9.140625" style="25"/>
  </cols>
  <sheetData>
    <row r="1" spans="1:7" x14ac:dyDescent="0.25">
      <c r="A1" s="414" t="s">
        <v>733</v>
      </c>
      <c r="B1" s="414"/>
      <c r="C1" s="414"/>
      <c r="D1" s="414"/>
      <c r="E1" s="414"/>
      <c r="F1" s="414"/>
      <c r="G1" s="414"/>
    </row>
    <row r="2" spans="1:7" x14ac:dyDescent="0.25">
      <c r="A2" s="414"/>
      <c r="B2" s="414"/>
      <c r="C2" s="414"/>
      <c r="D2" s="414"/>
      <c r="E2" s="414"/>
      <c r="F2" s="414"/>
      <c r="G2" s="414"/>
    </row>
    <row r="3" spans="1:7" x14ac:dyDescent="0.25">
      <c r="A3" s="123"/>
      <c r="B3" s="123"/>
      <c r="C3" s="43"/>
      <c r="D3" s="123"/>
      <c r="E3" s="123"/>
      <c r="F3" s="160"/>
      <c r="G3" s="52"/>
    </row>
    <row r="4" spans="1:7" ht="15.6" customHeight="1" x14ac:dyDescent="0.25">
      <c r="A4" s="415" t="s">
        <v>216</v>
      </c>
      <c r="B4" s="415"/>
      <c r="C4" s="415"/>
      <c r="D4" s="415"/>
      <c r="E4" s="415"/>
      <c r="F4" s="415"/>
      <c r="G4" s="415"/>
    </row>
    <row r="5" spans="1:7" x14ac:dyDescent="0.25">
      <c r="A5" s="123"/>
      <c r="B5" s="123"/>
      <c r="C5" s="43"/>
      <c r="D5" s="123"/>
      <c r="E5" s="123"/>
      <c r="F5" s="160"/>
      <c r="G5" s="52"/>
    </row>
    <row r="6" spans="1:7" ht="15.6" customHeight="1" x14ac:dyDescent="0.25">
      <c r="A6" s="217" t="s">
        <v>254</v>
      </c>
      <c r="B6" s="217" t="s">
        <v>255</v>
      </c>
      <c r="C6" s="201"/>
      <c r="D6" s="415" t="s">
        <v>596</v>
      </c>
      <c r="E6" s="442"/>
      <c r="F6" s="442"/>
      <c r="G6" s="63"/>
    </row>
    <row r="7" spans="1:7" x14ac:dyDescent="0.25">
      <c r="A7" s="217" t="s">
        <v>256</v>
      </c>
      <c r="B7" s="217" t="s">
        <v>595</v>
      </c>
      <c r="C7" s="201"/>
      <c r="D7" s="291" t="s">
        <v>257</v>
      </c>
      <c r="E7" s="291" t="s">
        <v>258</v>
      </c>
      <c r="F7" s="143" t="s">
        <v>259</v>
      </c>
      <c r="G7" s="291" t="s">
        <v>260</v>
      </c>
    </row>
    <row r="8" spans="1:7" x14ac:dyDescent="0.25">
      <c r="A8" s="217" t="s">
        <v>261</v>
      </c>
      <c r="B8" s="217" t="s">
        <v>261</v>
      </c>
      <c r="C8" s="201"/>
      <c r="D8" s="291" t="s">
        <v>261</v>
      </c>
      <c r="E8" s="291" t="s">
        <v>261</v>
      </c>
      <c r="F8" s="143" t="s">
        <v>261</v>
      </c>
      <c r="G8" s="291" t="s">
        <v>262</v>
      </c>
    </row>
    <row r="9" spans="1:7" x14ac:dyDescent="0.25">
      <c r="A9" s="123"/>
      <c r="B9" s="123"/>
      <c r="C9" s="42" t="s">
        <v>340</v>
      </c>
      <c r="D9" s="123"/>
      <c r="E9" s="123"/>
      <c r="F9" s="160"/>
      <c r="G9" s="52"/>
    </row>
    <row r="10" spans="1:7" ht="18" customHeight="1" x14ac:dyDescent="0.25">
      <c r="A10" s="123"/>
      <c r="B10" s="123"/>
      <c r="C10" s="42" t="s">
        <v>341</v>
      </c>
      <c r="D10" s="123"/>
      <c r="E10" s="123"/>
      <c r="F10" s="160"/>
      <c r="G10" s="52"/>
    </row>
    <row r="11" spans="1:7" ht="12" customHeight="1" x14ac:dyDescent="0.25">
      <c r="A11" s="123"/>
      <c r="B11" s="123"/>
      <c r="C11" s="43"/>
      <c r="D11" s="123"/>
      <c r="E11" s="123"/>
      <c r="F11" s="160"/>
      <c r="G11" s="52"/>
    </row>
    <row r="12" spans="1:7" x14ac:dyDescent="0.25">
      <c r="A12" s="83"/>
      <c r="B12" s="83"/>
      <c r="C12" s="42" t="s">
        <v>342</v>
      </c>
      <c r="D12" s="50"/>
      <c r="E12" s="50"/>
      <c r="F12" s="160"/>
      <c r="G12" s="52"/>
    </row>
    <row r="13" spans="1:7" x14ac:dyDescent="0.25">
      <c r="A13" s="149">
        <v>1908</v>
      </c>
      <c r="B13" s="149">
        <v>2034</v>
      </c>
      <c r="C13" s="43" t="s">
        <v>343</v>
      </c>
      <c r="D13" s="351">
        <v>1745.83</v>
      </c>
      <c r="E13" s="308">
        <f t="shared" ref="E13:E17" si="0">D13*0.2</f>
        <v>349.166</v>
      </c>
      <c r="F13" s="307">
        <f t="shared" ref="F13:F17" si="1">SUM(D13:E13)</f>
        <v>2094.9960000000001</v>
      </c>
      <c r="G13" s="81" t="s">
        <v>529</v>
      </c>
    </row>
    <row r="14" spans="1:7" x14ac:dyDescent="0.25">
      <c r="A14" s="149">
        <v>2544</v>
      </c>
      <c r="B14" s="149">
        <v>2754</v>
      </c>
      <c r="C14" s="43" t="s">
        <v>344</v>
      </c>
      <c r="D14" s="351">
        <v>2362.5</v>
      </c>
      <c r="E14" s="308">
        <f t="shared" si="0"/>
        <v>472.5</v>
      </c>
      <c r="F14" s="307">
        <f t="shared" si="1"/>
        <v>2835</v>
      </c>
      <c r="G14" s="81" t="s">
        <v>529</v>
      </c>
    </row>
    <row r="15" spans="1:7" x14ac:dyDescent="0.25">
      <c r="A15" s="149">
        <v>3498</v>
      </c>
      <c r="B15" s="149">
        <v>3594</v>
      </c>
      <c r="C15" s="43" t="s">
        <v>345</v>
      </c>
      <c r="D15" s="351">
        <v>3083.33</v>
      </c>
      <c r="E15" s="308">
        <f t="shared" si="0"/>
        <v>616.66600000000005</v>
      </c>
      <c r="F15" s="307">
        <f t="shared" si="1"/>
        <v>3699.9960000000001</v>
      </c>
      <c r="G15" s="81" t="s">
        <v>529</v>
      </c>
    </row>
    <row r="16" spans="1:7" x14ac:dyDescent="0.25">
      <c r="A16" s="149">
        <v>4140</v>
      </c>
      <c r="B16" s="149">
        <v>4380</v>
      </c>
      <c r="C16" s="43" t="s">
        <v>346</v>
      </c>
      <c r="D16" s="351">
        <v>3750</v>
      </c>
      <c r="E16" s="308">
        <f t="shared" si="0"/>
        <v>750</v>
      </c>
      <c r="F16" s="307">
        <f t="shared" si="1"/>
        <v>4500</v>
      </c>
      <c r="G16" s="81" t="s">
        <v>529</v>
      </c>
    </row>
    <row r="17" spans="1:7" x14ac:dyDescent="0.25">
      <c r="A17" s="149">
        <v>11772</v>
      </c>
      <c r="B17" s="149">
        <v>12300</v>
      </c>
      <c r="C17" s="43" t="s">
        <v>321</v>
      </c>
      <c r="D17" s="351">
        <v>1054.17</v>
      </c>
      <c r="E17" s="308">
        <f t="shared" si="0"/>
        <v>210.83400000000003</v>
      </c>
      <c r="F17" s="307">
        <f t="shared" si="1"/>
        <v>1265.0040000000001</v>
      </c>
      <c r="G17" s="81" t="s">
        <v>529</v>
      </c>
    </row>
    <row r="18" spans="1:7" x14ac:dyDescent="0.25">
      <c r="A18" s="350"/>
      <c r="B18" s="148"/>
      <c r="C18" s="43"/>
      <c r="D18" s="351"/>
      <c r="E18" s="351"/>
      <c r="F18" s="351"/>
      <c r="G18" s="81"/>
    </row>
    <row r="19" spans="1:7" x14ac:dyDescent="0.25">
      <c r="A19" s="350"/>
      <c r="B19" s="148"/>
      <c r="C19" s="42" t="s">
        <v>347</v>
      </c>
      <c r="D19" s="351"/>
      <c r="E19" s="351"/>
      <c r="F19" s="351"/>
      <c r="G19" s="81"/>
    </row>
    <row r="20" spans="1:7" x14ac:dyDescent="0.25">
      <c r="A20" s="149">
        <v>1284</v>
      </c>
      <c r="B20" s="149">
        <v>1284</v>
      </c>
      <c r="C20" s="43" t="s">
        <v>343</v>
      </c>
      <c r="D20" s="351">
        <v>1104.17</v>
      </c>
      <c r="E20" s="308">
        <f t="shared" ref="E20:E24" si="2">D20*0.2</f>
        <v>220.83400000000003</v>
      </c>
      <c r="F20" s="307">
        <f t="shared" ref="F20:F24" si="3">SUM(D20:E20)</f>
        <v>1325.0040000000001</v>
      </c>
      <c r="G20" s="81" t="s">
        <v>529</v>
      </c>
    </row>
    <row r="21" spans="1:7" x14ac:dyDescent="0.25">
      <c r="A21" s="149">
        <v>1896</v>
      </c>
      <c r="B21" s="149">
        <v>1896</v>
      </c>
      <c r="C21" s="43" t="s">
        <v>344</v>
      </c>
      <c r="D21" s="351">
        <v>1629.17</v>
      </c>
      <c r="E21" s="308">
        <f t="shared" si="2"/>
        <v>325.83400000000006</v>
      </c>
      <c r="F21" s="307">
        <f t="shared" si="3"/>
        <v>1955.0040000000001</v>
      </c>
      <c r="G21" s="81" t="s">
        <v>529</v>
      </c>
    </row>
    <row r="22" spans="1:7" x14ac:dyDescent="0.25">
      <c r="A22" s="149">
        <v>1956</v>
      </c>
      <c r="B22" s="149">
        <v>1956</v>
      </c>
      <c r="C22" s="43" t="s">
        <v>345</v>
      </c>
      <c r="D22" s="351">
        <v>1679.17</v>
      </c>
      <c r="E22" s="308">
        <f t="shared" si="2"/>
        <v>335.83400000000006</v>
      </c>
      <c r="F22" s="307">
        <f t="shared" si="3"/>
        <v>2015.0040000000001</v>
      </c>
      <c r="G22" s="81" t="s">
        <v>529</v>
      </c>
    </row>
    <row r="23" spans="1:7" x14ac:dyDescent="0.25">
      <c r="A23" s="149">
        <v>2568</v>
      </c>
      <c r="B23" s="149">
        <v>2568</v>
      </c>
      <c r="C23" s="43" t="s">
        <v>346</v>
      </c>
      <c r="D23" s="351">
        <v>2204.17</v>
      </c>
      <c r="E23" s="308">
        <f t="shared" si="2"/>
        <v>440.83400000000006</v>
      </c>
      <c r="F23" s="307">
        <f t="shared" si="3"/>
        <v>2645.0039999999999</v>
      </c>
      <c r="G23" s="81" t="s">
        <v>529</v>
      </c>
    </row>
    <row r="24" spans="1:7" x14ac:dyDescent="0.25">
      <c r="A24" s="149">
        <v>2568</v>
      </c>
      <c r="B24" s="149">
        <v>3240</v>
      </c>
      <c r="C24" s="43" t="s">
        <v>348</v>
      </c>
      <c r="D24" s="351">
        <v>2779.17</v>
      </c>
      <c r="E24" s="308">
        <f t="shared" si="2"/>
        <v>555.83400000000006</v>
      </c>
      <c r="F24" s="307">
        <f t="shared" si="3"/>
        <v>3335.0039999999999</v>
      </c>
      <c r="G24" s="81" t="s">
        <v>529</v>
      </c>
    </row>
    <row r="25" spans="1:7" x14ac:dyDescent="0.25">
      <c r="A25" s="350"/>
      <c r="B25" s="148"/>
      <c r="C25" s="43"/>
      <c r="D25" s="351"/>
      <c r="E25" s="351"/>
      <c r="F25" s="351"/>
      <c r="G25" s="81"/>
    </row>
    <row r="26" spans="1:7" x14ac:dyDescent="0.25">
      <c r="A26" s="350"/>
      <c r="B26" s="148"/>
      <c r="C26" s="42" t="s">
        <v>349</v>
      </c>
      <c r="D26" s="351"/>
      <c r="E26" s="351"/>
      <c r="F26" s="351"/>
      <c r="G26" s="81"/>
    </row>
    <row r="27" spans="1:7" x14ac:dyDescent="0.25">
      <c r="A27" s="350"/>
      <c r="B27" s="148"/>
      <c r="C27" s="42" t="s">
        <v>350</v>
      </c>
      <c r="D27" s="351"/>
      <c r="E27" s="351"/>
      <c r="F27" s="351"/>
      <c r="G27" s="81"/>
    </row>
    <row r="28" spans="1:7" x14ac:dyDescent="0.25">
      <c r="A28" s="148">
        <v>97.8</v>
      </c>
      <c r="B28" s="148">
        <v>97.8</v>
      </c>
      <c r="C28" s="43" t="s">
        <v>351</v>
      </c>
      <c r="D28" s="351">
        <v>85.42</v>
      </c>
      <c r="E28" s="308">
        <f t="shared" ref="E28:E33" si="4">D28*0.2</f>
        <v>17.084</v>
      </c>
      <c r="F28" s="307">
        <f t="shared" ref="F28:F33" si="5">SUM(D28:E28)</f>
        <v>102.504</v>
      </c>
      <c r="G28" s="81" t="s">
        <v>529</v>
      </c>
    </row>
    <row r="29" spans="1:7" x14ac:dyDescent="0.25">
      <c r="A29" s="148">
        <v>82.8</v>
      </c>
      <c r="B29" s="148">
        <v>80.400000000000006</v>
      </c>
      <c r="C29" s="43" t="s">
        <v>352</v>
      </c>
      <c r="D29" s="351">
        <v>70.42</v>
      </c>
      <c r="E29" s="308">
        <f t="shared" si="4"/>
        <v>14.084000000000001</v>
      </c>
      <c r="F29" s="307">
        <f t="shared" si="5"/>
        <v>84.504000000000005</v>
      </c>
      <c r="G29" s="81" t="s">
        <v>529</v>
      </c>
    </row>
    <row r="30" spans="1:7" x14ac:dyDescent="0.25">
      <c r="A30" s="148">
        <v>82.8</v>
      </c>
      <c r="B30" s="148">
        <v>82.8</v>
      </c>
      <c r="C30" s="43" t="s">
        <v>353</v>
      </c>
      <c r="D30" s="351">
        <v>72.5</v>
      </c>
      <c r="E30" s="308">
        <f t="shared" si="4"/>
        <v>14.5</v>
      </c>
      <c r="F30" s="307">
        <f t="shared" si="5"/>
        <v>87</v>
      </c>
      <c r="G30" s="81" t="s">
        <v>529</v>
      </c>
    </row>
    <row r="31" spans="1:7" x14ac:dyDescent="0.25">
      <c r="A31" s="148">
        <v>67.8</v>
      </c>
      <c r="B31" s="148">
        <v>67.8</v>
      </c>
      <c r="C31" s="43" t="s">
        <v>354</v>
      </c>
      <c r="D31" s="351">
        <v>59.17</v>
      </c>
      <c r="E31" s="308">
        <f t="shared" si="4"/>
        <v>11.834000000000001</v>
      </c>
      <c r="F31" s="307">
        <f t="shared" si="5"/>
        <v>71.004000000000005</v>
      </c>
      <c r="G31" s="81" t="s">
        <v>529</v>
      </c>
    </row>
    <row r="32" spans="1:7" x14ac:dyDescent="0.25">
      <c r="A32" s="148">
        <v>28.2</v>
      </c>
      <c r="B32" s="148">
        <v>28.2</v>
      </c>
      <c r="C32" s="43" t="s">
        <v>355</v>
      </c>
      <c r="D32" s="351">
        <v>24.58</v>
      </c>
      <c r="E32" s="308">
        <f t="shared" si="4"/>
        <v>4.9160000000000004</v>
      </c>
      <c r="F32" s="307">
        <f t="shared" si="5"/>
        <v>29.495999999999999</v>
      </c>
      <c r="G32" s="81" t="s">
        <v>529</v>
      </c>
    </row>
    <row r="33" spans="1:7" x14ac:dyDescent="0.25">
      <c r="A33" s="148">
        <v>24</v>
      </c>
      <c r="B33" s="148">
        <v>24</v>
      </c>
      <c r="C33" s="43" t="s">
        <v>356</v>
      </c>
      <c r="D33" s="351">
        <v>20.83</v>
      </c>
      <c r="E33" s="308">
        <f t="shared" si="4"/>
        <v>4.1659999999999995</v>
      </c>
      <c r="F33" s="307">
        <f t="shared" si="5"/>
        <v>24.995999999999999</v>
      </c>
      <c r="G33" s="81" t="s">
        <v>529</v>
      </c>
    </row>
    <row r="34" spans="1:7" x14ac:dyDescent="0.25">
      <c r="A34" s="148"/>
      <c r="B34" s="73"/>
      <c r="C34" s="43"/>
      <c r="D34" s="308"/>
      <c r="E34" s="308"/>
      <c r="F34" s="307"/>
      <c r="G34" s="81"/>
    </row>
    <row r="35" spans="1:7" x14ac:dyDescent="0.25">
      <c r="A35" s="350"/>
      <c r="B35" s="73"/>
      <c r="C35" s="42" t="s">
        <v>357</v>
      </c>
      <c r="D35" s="308"/>
      <c r="E35" s="308"/>
      <c r="F35" s="307"/>
      <c r="G35" s="81"/>
    </row>
    <row r="36" spans="1:7" x14ac:dyDescent="0.25">
      <c r="A36" s="148">
        <v>42</v>
      </c>
      <c r="B36" s="148">
        <v>45.6</v>
      </c>
      <c r="C36" s="43" t="s">
        <v>358</v>
      </c>
      <c r="D36" s="351">
        <v>39.17</v>
      </c>
      <c r="E36" s="308">
        <f t="shared" ref="E36:E41" si="6">D36*0.2</f>
        <v>7.8340000000000005</v>
      </c>
      <c r="F36" s="307">
        <f t="shared" ref="F36:F41" si="7">SUM(D36:E36)</f>
        <v>47.004000000000005</v>
      </c>
      <c r="G36" s="81" t="s">
        <v>529</v>
      </c>
    </row>
    <row r="37" spans="1:7" x14ac:dyDescent="0.25">
      <c r="A37" s="148">
        <v>48</v>
      </c>
      <c r="B37" s="148">
        <v>51.6</v>
      </c>
      <c r="C37" s="43" t="s">
        <v>359</v>
      </c>
      <c r="D37" s="351">
        <v>45</v>
      </c>
      <c r="E37" s="308">
        <f t="shared" si="6"/>
        <v>9</v>
      </c>
      <c r="F37" s="307">
        <f t="shared" si="7"/>
        <v>54</v>
      </c>
      <c r="G37" s="81" t="s">
        <v>529</v>
      </c>
    </row>
    <row r="38" spans="1:7" x14ac:dyDescent="0.25">
      <c r="A38" s="148">
        <v>32.4</v>
      </c>
      <c r="B38" s="148">
        <v>36</v>
      </c>
      <c r="C38" s="43" t="s">
        <v>360</v>
      </c>
      <c r="D38" s="351">
        <v>31.67</v>
      </c>
      <c r="E38" s="308">
        <f t="shared" si="6"/>
        <v>6.3340000000000005</v>
      </c>
      <c r="F38" s="307">
        <f t="shared" si="7"/>
        <v>38.004000000000005</v>
      </c>
      <c r="G38" s="81" t="s">
        <v>529</v>
      </c>
    </row>
    <row r="39" spans="1:7" x14ac:dyDescent="0.25">
      <c r="A39" s="148">
        <v>27.2</v>
      </c>
      <c r="B39" s="148">
        <v>40.799999999999997</v>
      </c>
      <c r="C39" s="43" t="s">
        <v>361</v>
      </c>
      <c r="D39" s="351">
        <v>35.83</v>
      </c>
      <c r="E39" s="308">
        <f t="shared" si="6"/>
        <v>7.1660000000000004</v>
      </c>
      <c r="F39" s="307">
        <f t="shared" si="7"/>
        <v>42.995999999999995</v>
      </c>
      <c r="G39" s="81" t="s">
        <v>529</v>
      </c>
    </row>
    <row r="40" spans="1:7" x14ac:dyDescent="0.25">
      <c r="A40" s="148">
        <v>22.8</v>
      </c>
      <c r="B40" s="148">
        <v>26.4</v>
      </c>
      <c r="C40" s="43" t="s">
        <v>362</v>
      </c>
      <c r="D40" s="351">
        <v>22.92</v>
      </c>
      <c r="E40" s="308">
        <f t="shared" si="6"/>
        <v>4.5840000000000005</v>
      </c>
      <c r="F40" s="307">
        <f t="shared" si="7"/>
        <v>27.504000000000001</v>
      </c>
      <c r="G40" s="81" t="s">
        <v>529</v>
      </c>
    </row>
    <row r="41" spans="1:7" x14ac:dyDescent="0.25">
      <c r="A41" s="148">
        <v>27.6</v>
      </c>
      <c r="B41" s="148">
        <v>31.2</v>
      </c>
      <c r="C41" s="43" t="s">
        <v>363</v>
      </c>
      <c r="D41" s="351">
        <v>27.5</v>
      </c>
      <c r="E41" s="308">
        <f t="shared" si="6"/>
        <v>5.5</v>
      </c>
      <c r="F41" s="307">
        <f t="shared" si="7"/>
        <v>33</v>
      </c>
      <c r="G41" s="81" t="s">
        <v>529</v>
      </c>
    </row>
    <row r="42" spans="1:7" ht="31.5" x14ac:dyDescent="0.25">
      <c r="A42" s="350"/>
      <c r="B42" s="73"/>
      <c r="C42" s="43" t="s">
        <v>364</v>
      </c>
      <c r="D42" s="341"/>
      <c r="E42" s="101"/>
      <c r="F42" s="146"/>
      <c r="G42" s="81"/>
    </row>
    <row r="43" spans="1:7" ht="53.25" customHeight="1" x14ac:dyDescent="0.25">
      <c r="A43" s="350"/>
      <c r="B43" s="73"/>
      <c r="C43" s="43" t="s">
        <v>365</v>
      </c>
      <c r="D43" s="341"/>
      <c r="E43" s="101"/>
      <c r="F43" s="146"/>
      <c r="G43" s="81"/>
    </row>
    <row r="44" spans="1:7" x14ac:dyDescent="0.25">
      <c r="A44" s="337"/>
      <c r="B44" s="309"/>
      <c r="C44" s="42" t="s">
        <v>366</v>
      </c>
      <c r="D44" s="341"/>
      <c r="E44" s="101"/>
      <c r="F44" s="146"/>
      <c r="G44" s="81"/>
    </row>
    <row r="45" spans="1:7" x14ac:dyDescent="0.25">
      <c r="A45" s="224">
        <v>2</v>
      </c>
      <c r="B45" s="224">
        <v>2.004</v>
      </c>
      <c r="C45" s="43" t="s">
        <v>322</v>
      </c>
      <c r="D45" s="308">
        <v>1.67</v>
      </c>
      <c r="E45" s="308">
        <f t="shared" ref="E45:E46" si="8">D45*0.2</f>
        <v>0.33400000000000002</v>
      </c>
      <c r="F45" s="307">
        <f t="shared" ref="F45:F46" si="9">SUM(D45:E45)</f>
        <v>2.004</v>
      </c>
      <c r="G45" s="81" t="s">
        <v>529</v>
      </c>
    </row>
    <row r="46" spans="1:7" ht="31.5" customHeight="1" x14ac:dyDescent="0.25">
      <c r="A46" s="314" t="s">
        <v>367</v>
      </c>
      <c r="B46" s="224">
        <v>2.004</v>
      </c>
      <c r="C46" s="43" t="s">
        <v>323</v>
      </c>
      <c r="D46" s="308">
        <v>1.67</v>
      </c>
      <c r="E46" s="308">
        <f t="shared" si="8"/>
        <v>0.33400000000000002</v>
      </c>
      <c r="F46" s="307">
        <f t="shared" si="9"/>
        <v>2.004</v>
      </c>
      <c r="G46" s="81" t="s">
        <v>529</v>
      </c>
    </row>
    <row r="47" spans="1:7" x14ac:dyDescent="0.25">
      <c r="A47" s="314"/>
      <c r="B47" s="224"/>
      <c r="C47" s="42"/>
      <c r="D47" s="308"/>
      <c r="E47" s="308"/>
      <c r="F47" s="307"/>
      <c r="G47" s="81"/>
    </row>
    <row r="48" spans="1:7" x14ac:dyDescent="0.25">
      <c r="A48" s="338"/>
      <c r="B48" s="336"/>
      <c r="C48" s="42" t="s">
        <v>368</v>
      </c>
      <c r="D48" s="308"/>
      <c r="E48" s="308"/>
      <c r="F48" s="307"/>
      <c r="G48" s="81"/>
    </row>
    <row r="49" spans="1:8" x14ac:dyDescent="0.25">
      <c r="A49" s="336">
        <v>11</v>
      </c>
      <c r="B49" s="336">
        <v>12</v>
      </c>
      <c r="C49" s="43" t="s">
        <v>324</v>
      </c>
      <c r="D49" s="171">
        <v>10</v>
      </c>
      <c r="E49" s="308">
        <f t="shared" ref="E49:E51" si="10">D49*0.2</f>
        <v>2</v>
      </c>
      <c r="F49" s="307">
        <f t="shared" ref="F49:F51" si="11">SUM(D49:E49)</f>
        <v>12</v>
      </c>
      <c r="G49" s="81" t="s">
        <v>529</v>
      </c>
      <c r="H49" s="25" t="s">
        <v>586</v>
      </c>
    </row>
    <row r="50" spans="1:8" x14ac:dyDescent="0.25">
      <c r="A50" s="224">
        <v>18.5</v>
      </c>
      <c r="B50" s="336">
        <v>19</v>
      </c>
      <c r="C50" s="43" t="s">
        <v>325</v>
      </c>
      <c r="D50" s="171">
        <v>16.670000000000002</v>
      </c>
      <c r="E50" s="308">
        <f t="shared" si="10"/>
        <v>3.3340000000000005</v>
      </c>
      <c r="F50" s="307">
        <f t="shared" si="11"/>
        <v>20.004000000000001</v>
      </c>
      <c r="G50" s="81" t="s">
        <v>529</v>
      </c>
      <c r="H50" s="25" t="s">
        <v>586</v>
      </c>
    </row>
    <row r="51" spans="1:8" x14ac:dyDescent="0.25">
      <c r="A51" s="224">
        <v>8</v>
      </c>
      <c r="B51" s="336">
        <v>8</v>
      </c>
      <c r="C51" s="43" t="s">
        <v>326</v>
      </c>
      <c r="D51" s="171">
        <v>6.67</v>
      </c>
      <c r="E51" s="308">
        <f t="shared" si="10"/>
        <v>1.3340000000000001</v>
      </c>
      <c r="F51" s="307">
        <f t="shared" si="11"/>
        <v>8.0039999999999996</v>
      </c>
      <c r="G51" s="81" t="s">
        <v>529</v>
      </c>
      <c r="H51" s="25" t="s">
        <v>586</v>
      </c>
    </row>
    <row r="52" spans="1:8" x14ac:dyDescent="0.25">
      <c r="A52" s="83"/>
      <c r="B52" s="83"/>
      <c r="C52" s="43"/>
      <c r="D52" s="50"/>
      <c r="E52" s="50"/>
      <c r="F52" s="160"/>
      <c r="G52" s="52"/>
    </row>
    <row r="53" spans="1:8" x14ac:dyDescent="0.25">
      <c r="A53" s="50"/>
      <c r="B53" s="50"/>
      <c r="C53" s="42"/>
      <c r="D53" s="50"/>
      <c r="E53" s="50"/>
      <c r="F53" s="160"/>
      <c r="G53" s="52"/>
    </row>
    <row r="54" spans="1:8" ht="15.6" customHeight="1" x14ac:dyDescent="0.25">
      <c r="A54" s="313" t="s">
        <v>254</v>
      </c>
      <c r="B54" s="313" t="s">
        <v>255</v>
      </c>
      <c r="C54" s="201"/>
      <c r="D54" s="415" t="s">
        <v>596</v>
      </c>
      <c r="E54" s="442"/>
      <c r="F54" s="442"/>
      <c r="G54" s="63"/>
    </row>
    <row r="55" spans="1:8" x14ac:dyDescent="0.25">
      <c r="A55" s="313" t="s">
        <v>256</v>
      </c>
      <c r="B55" s="313" t="s">
        <v>595</v>
      </c>
      <c r="C55" s="201"/>
      <c r="D55" s="313" t="s">
        <v>257</v>
      </c>
      <c r="E55" s="313" t="s">
        <v>258</v>
      </c>
      <c r="F55" s="143" t="s">
        <v>259</v>
      </c>
      <c r="G55" s="313" t="s">
        <v>260</v>
      </c>
    </row>
    <row r="56" spans="1:8" x14ac:dyDescent="0.25">
      <c r="A56" s="313" t="s">
        <v>261</v>
      </c>
      <c r="B56" s="313" t="s">
        <v>261</v>
      </c>
      <c r="C56" s="201"/>
      <c r="D56" s="313" t="s">
        <v>261</v>
      </c>
      <c r="E56" s="313" t="s">
        <v>261</v>
      </c>
      <c r="F56" s="143" t="s">
        <v>261</v>
      </c>
      <c r="G56" s="313" t="s">
        <v>262</v>
      </c>
    </row>
    <row r="57" spans="1:8" x14ac:dyDescent="0.25">
      <c r="A57" s="123"/>
      <c r="B57" s="123"/>
      <c r="C57" s="42" t="s">
        <v>369</v>
      </c>
      <c r="D57" s="131"/>
      <c r="E57" s="131"/>
      <c r="F57" s="166"/>
      <c r="G57" s="52"/>
    </row>
    <row r="58" spans="1:8" x14ac:dyDescent="0.25">
      <c r="A58" s="123"/>
      <c r="B58" s="123"/>
      <c r="C58" s="43"/>
      <c r="D58" s="95"/>
      <c r="E58" s="95"/>
      <c r="F58" s="166"/>
      <c r="G58" s="52"/>
    </row>
    <row r="59" spans="1:8" s="3" customFormat="1" x14ac:dyDescent="0.25">
      <c r="A59" s="123"/>
      <c r="B59" s="123"/>
      <c r="C59" s="42" t="s">
        <v>370</v>
      </c>
      <c r="D59" s="219"/>
      <c r="E59" s="218"/>
      <c r="F59" s="166"/>
      <c r="G59" s="52"/>
    </row>
    <row r="60" spans="1:8" s="3" customFormat="1" x14ac:dyDescent="0.25">
      <c r="A60" s="336">
        <v>8</v>
      </c>
      <c r="B60" s="336">
        <v>8.4960000000000004</v>
      </c>
      <c r="C60" s="214" t="s">
        <v>327</v>
      </c>
      <c r="D60" s="308">
        <v>7.08</v>
      </c>
      <c r="E60" s="308">
        <f t="shared" ref="E60:E61" si="12">D60*0.2</f>
        <v>1.4160000000000001</v>
      </c>
      <c r="F60" s="307">
        <f t="shared" ref="F60:F61" si="13">SUM(D60:E60)</f>
        <v>8.4960000000000004</v>
      </c>
      <c r="G60" s="81" t="s">
        <v>529</v>
      </c>
    </row>
    <row r="61" spans="1:8" s="3" customFormat="1" x14ac:dyDescent="0.25">
      <c r="A61" s="336">
        <v>7</v>
      </c>
      <c r="B61" s="336">
        <v>7.5</v>
      </c>
      <c r="C61" s="214" t="s">
        <v>329</v>
      </c>
      <c r="D61" s="303">
        <v>6.25</v>
      </c>
      <c r="E61" s="308">
        <f t="shared" si="12"/>
        <v>1.25</v>
      </c>
      <c r="F61" s="307">
        <f t="shared" si="13"/>
        <v>7.5</v>
      </c>
      <c r="G61" s="81" t="s">
        <v>529</v>
      </c>
    </row>
    <row r="62" spans="1:8" s="3" customFormat="1" x14ac:dyDescent="0.25">
      <c r="A62" s="397" t="s">
        <v>371</v>
      </c>
      <c r="B62" s="397" t="s">
        <v>371</v>
      </c>
      <c r="C62" s="214" t="s">
        <v>330</v>
      </c>
      <c r="D62" s="456" t="s">
        <v>371</v>
      </c>
      <c r="E62" s="456"/>
      <c r="F62" s="456"/>
      <c r="G62" s="81"/>
    </row>
    <row r="63" spans="1:8" s="3" customFormat="1" x14ac:dyDescent="0.25">
      <c r="A63" s="397" t="s">
        <v>371</v>
      </c>
      <c r="B63" s="397" t="s">
        <v>371</v>
      </c>
      <c r="C63" s="43" t="s">
        <v>372</v>
      </c>
      <c r="D63" s="456" t="s">
        <v>371</v>
      </c>
      <c r="E63" s="456"/>
      <c r="F63" s="456"/>
      <c r="G63" s="81"/>
    </row>
    <row r="64" spans="1:8" s="3" customFormat="1" x14ac:dyDescent="0.25">
      <c r="A64" s="397" t="s">
        <v>371</v>
      </c>
      <c r="B64" s="397" t="s">
        <v>371</v>
      </c>
      <c r="C64" s="43" t="s">
        <v>461</v>
      </c>
      <c r="D64" s="456" t="s">
        <v>371</v>
      </c>
      <c r="E64" s="456"/>
      <c r="F64" s="456"/>
      <c r="G64" s="81"/>
    </row>
    <row r="65" spans="1:7" s="3" customFormat="1" x14ac:dyDescent="0.25">
      <c r="A65" s="336">
        <v>15.95</v>
      </c>
      <c r="B65" s="336">
        <v>15.947999999999999</v>
      </c>
      <c r="C65" s="43" t="s">
        <v>331</v>
      </c>
      <c r="D65" s="308">
        <v>13.29</v>
      </c>
      <c r="E65" s="308">
        <f t="shared" ref="E65" si="14">D65*0.2</f>
        <v>2.6579999999999999</v>
      </c>
      <c r="F65" s="307">
        <f t="shared" ref="F65:F66" si="15">SUM(D65:E65)</f>
        <v>15.947999999999999</v>
      </c>
      <c r="G65" s="81" t="s">
        <v>529</v>
      </c>
    </row>
    <row r="66" spans="1:7" s="3" customFormat="1" x14ac:dyDescent="0.25">
      <c r="A66" s="336">
        <v>13.95</v>
      </c>
      <c r="B66" s="336">
        <v>13.953999999999999</v>
      </c>
      <c r="C66" s="43" t="s">
        <v>332</v>
      </c>
      <c r="D66" s="308">
        <v>11.625</v>
      </c>
      <c r="E66" s="308">
        <f>D66*0.2</f>
        <v>2.3250000000000002</v>
      </c>
      <c r="F66" s="307">
        <f t="shared" si="15"/>
        <v>13.95</v>
      </c>
      <c r="G66" s="81" t="s">
        <v>529</v>
      </c>
    </row>
    <row r="67" spans="1:7" s="3" customFormat="1" ht="47.25" x14ac:dyDescent="0.25">
      <c r="A67" s="314"/>
      <c r="B67" s="314"/>
      <c r="C67" s="214" t="s">
        <v>328</v>
      </c>
      <c r="D67" s="341"/>
      <c r="E67" s="101"/>
      <c r="F67" s="146"/>
      <c r="G67" s="81"/>
    </row>
    <row r="68" spans="1:7" x14ac:dyDescent="0.25">
      <c r="A68" s="337"/>
      <c r="B68" s="337"/>
      <c r="C68" s="43"/>
      <c r="D68" s="342"/>
      <c r="E68" s="103"/>
      <c r="F68" s="312"/>
      <c r="G68" s="81"/>
    </row>
    <row r="69" spans="1:7" x14ac:dyDescent="0.25">
      <c r="A69" s="337"/>
      <c r="B69" s="337"/>
      <c r="C69" s="42" t="s">
        <v>373</v>
      </c>
      <c r="D69" s="343"/>
      <c r="E69" s="343"/>
      <c r="F69" s="344"/>
      <c r="G69" s="81"/>
    </row>
    <row r="70" spans="1:7" s="3" customFormat="1" x14ac:dyDescent="0.25">
      <c r="A70" s="476" t="s">
        <v>462</v>
      </c>
      <c r="B70" s="476"/>
      <c r="C70" s="65" t="s">
        <v>333</v>
      </c>
      <c r="D70" s="456" t="s">
        <v>462</v>
      </c>
      <c r="E70" s="456"/>
      <c r="F70" s="456"/>
      <c r="G70" s="81" t="s">
        <v>529</v>
      </c>
    </row>
    <row r="71" spans="1:7" s="3" customFormat="1" x14ac:dyDescent="0.25">
      <c r="A71" s="397" t="s">
        <v>371</v>
      </c>
      <c r="B71" s="397" t="s">
        <v>371</v>
      </c>
      <c r="C71" s="65" t="s">
        <v>463</v>
      </c>
      <c r="D71" s="456" t="s">
        <v>371</v>
      </c>
      <c r="E71" s="456"/>
      <c r="F71" s="456"/>
      <c r="G71" s="81"/>
    </row>
    <row r="72" spans="1:7" s="3" customFormat="1" x14ac:dyDescent="0.25">
      <c r="A72" s="336">
        <v>15</v>
      </c>
      <c r="B72" s="336">
        <v>20.001999999999999</v>
      </c>
      <c r="C72" s="65" t="s">
        <v>374</v>
      </c>
      <c r="D72" s="308">
        <v>16.670000000000002</v>
      </c>
      <c r="E72" s="308">
        <f>D72*0.2</f>
        <v>3.3340000000000005</v>
      </c>
      <c r="F72" s="307">
        <f t="shared" ref="F72:F76" si="16">SUM(D72:E72)</f>
        <v>20.004000000000001</v>
      </c>
      <c r="G72" s="81" t="s">
        <v>529</v>
      </c>
    </row>
    <row r="73" spans="1:7" s="3" customFormat="1" ht="31.5" x14ac:dyDescent="0.25">
      <c r="A73" s="336">
        <v>5</v>
      </c>
      <c r="B73" s="336">
        <v>6</v>
      </c>
      <c r="C73" s="65" t="s">
        <v>334</v>
      </c>
      <c r="D73" s="308">
        <v>5</v>
      </c>
      <c r="E73" s="308">
        <f t="shared" ref="E73:E76" si="17">D73*0.2</f>
        <v>1</v>
      </c>
      <c r="F73" s="307">
        <f t="shared" si="16"/>
        <v>6</v>
      </c>
      <c r="G73" s="81" t="s">
        <v>529</v>
      </c>
    </row>
    <row r="74" spans="1:7" s="3" customFormat="1" x14ac:dyDescent="0.25">
      <c r="A74" s="314"/>
      <c r="B74" s="336">
        <v>6</v>
      </c>
      <c r="C74" s="65" t="s">
        <v>464</v>
      </c>
      <c r="D74" s="308">
        <v>5</v>
      </c>
      <c r="E74" s="308">
        <f t="shared" si="17"/>
        <v>1</v>
      </c>
      <c r="F74" s="307">
        <f t="shared" si="16"/>
        <v>6</v>
      </c>
      <c r="G74" s="81" t="s">
        <v>529</v>
      </c>
    </row>
    <row r="75" spans="1:7" s="3" customFormat="1" x14ac:dyDescent="0.25">
      <c r="A75" s="336">
        <v>6</v>
      </c>
      <c r="B75" s="336">
        <v>6</v>
      </c>
      <c r="C75" s="65" t="s">
        <v>335</v>
      </c>
      <c r="D75" s="308">
        <v>5</v>
      </c>
      <c r="E75" s="308">
        <f t="shared" si="17"/>
        <v>1</v>
      </c>
      <c r="F75" s="307">
        <f t="shared" si="16"/>
        <v>6</v>
      </c>
      <c r="G75" s="81" t="s">
        <v>529</v>
      </c>
    </row>
    <row r="76" spans="1:7" s="3" customFormat="1" x14ac:dyDescent="0.25">
      <c r="A76" s="336">
        <v>6</v>
      </c>
      <c r="B76" s="336">
        <v>6</v>
      </c>
      <c r="C76" s="65" t="s">
        <v>336</v>
      </c>
      <c r="D76" s="308">
        <v>5</v>
      </c>
      <c r="E76" s="308">
        <f t="shared" si="17"/>
        <v>1</v>
      </c>
      <c r="F76" s="307">
        <f t="shared" si="16"/>
        <v>6</v>
      </c>
      <c r="G76" s="81" t="s">
        <v>529</v>
      </c>
    </row>
    <row r="77" spans="1:7" s="3" customFormat="1" x14ac:dyDescent="0.25">
      <c r="A77" s="314"/>
      <c r="B77" s="314"/>
      <c r="C77" s="43"/>
      <c r="D77" s="308"/>
      <c r="E77" s="308"/>
      <c r="F77" s="307"/>
      <c r="G77" s="81"/>
    </row>
    <row r="78" spans="1:7" s="3" customFormat="1" x14ac:dyDescent="0.25">
      <c r="A78" s="338"/>
      <c r="B78" s="338"/>
      <c r="C78" s="42" t="s">
        <v>375</v>
      </c>
      <c r="D78" s="308"/>
      <c r="E78" s="308"/>
      <c r="F78" s="307"/>
      <c r="G78" s="81"/>
    </row>
    <row r="79" spans="1:7" s="3" customFormat="1" x14ac:dyDescent="0.25">
      <c r="A79" s="336">
        <v>198</v>
      </c>
      <c r="B79" s="336">
        <v>240</v>
      </c>
      <c r="C79" s="43" t="s">
        <v>376</v>
      </c>
      <c r="D79" s="308">
        <v>200</v>
      </c>
      <c r="E79" s="308">
        <f t="shared" ref="E79" si="18">D79*0.2</f>
        <v>40</v>
      </c>
      <c r="F79" s="307">
        <f t="shared" ref="F79" si="19">SUM(D79:E79)</f>
        <v>240</v>
      </c>
      <c r="G79" s="81" t="s">
        <v>529</v>
      </c>
    </row>
    <row r="80" spans="1:7" x14ac:dyDescent="0.25">
      <c r="A80" s="339"/>
      <c r="B80" s="339"/>
      <c r="C80" s="43"/>
      <c r="D80" s="339"/>
      <c r="E80" s="345"/>
      <c r="F80" s="171"/>
      <c r="G80" s="81"/>
    </row>
    <row r="81" spans="1:10" x14ac:dyDescent="0.25">
      <c r="A81" s="340"/>
      <c r="B81" s="340"/>
      <c r="C81" s="42" t="s">
        <v>377</v>
      </c>
      <c r="D81" s="346"/>
      <c r="E81" s="346"/>
      <c r="F81" s="347"/>
      <c r="G81" s="348"/>
    </row>
    <row r="82" spans="1:10" s="3" customFormat="1" x14ac:dyDescent="0.25">
      <c r="A82" s="336"/>
      <c r="B82" s="336"/>
      <c r="C82" s="112" t="s">
        <v>607</v>
      </c>
      <c r="D82" s="308"/>
      <c r="E82" s="308"/>
      <c r="F82" s="307"/>
      <c r="G82" s="334"/>
    </row>
    <row r="83" spans="1:10" s="3" customFormat="1" x14ac:dyDescent="0.25">
      <c r="A83" s="397" t="s">
        <v>371</v>
      </c>
      <c r="B83" s="397" t="s">
        <v>371</v>
      </c>
      <c r="C83" s="106" t="s">
        <v>608</v>
      </c>
      <c r="D83" s="456" t="s">
        <v>371</v>
      </c>
      <c r="E83" s="456"/>
      <c r="F83" s="456"/>
      <c r="G83" s="334" t="s">
        <v>529</v>
      </c>
    </row>
    <row r="84" spans="1:10" s="3" customFormat="1" x14ac:dyDescent="0.25">
      <c r="A84" s="399" t="s">
        <v>62</v>
      </c>
      <c r="B84" s="399" t="s">
        <v>62</v>
      </c>
      <c r="C84" s="106" t="s">
        <v>609</v>
      </c>
      <c r="D84" s="308">
        <v>30</v>
      </c>
      <c r="E84" s="308">
        <f t="shared" ref="E84:E86" si="20">D84*0.2</f>
        <v>6</v>
      </c>
      <c r="F84" s="307">
        <f t="shared" ref="F84:F86" si="21">SUM(D84:E84)</f>
        <v>36</v>
      </c>
      <c r="G84" s="334" t="s">
        <v>529</v>
      </c>
      <c r="J84" s="3" t="s">
        <v>775</v>
      </c>
    </row>
    <row r="85" spans="1:10" s="3" customFormat="1" x14ac:dyDescent="0.25">
      <c r="A85" s="399" t="s">
        <v>62</v>
      </c>
      <c r="B85" s="399" t="s">
        <v>62</v>
      </c>
      <c r="C85" s="106" t="s">
        <v>610</v>
      </c>
      <c r="D85" s="308">
        <v>45</v>
      </c>
      <c r="E85" s="308">
        <f t="shared" si="20"/>
        <v>9</v>
      </c>
      <c r="F85" s="307">
        <f t="shared" si="21"/>
        <v>54</v>
      </c>
      <c r="G85" s="334" t="s">
        <v>529</v>
      </c>
    </row>
    <row r="86" spans="1:10" s="3" customFormat="1" x14ac:dyDescent="0.25">
      <c r="A86" s="399" t="s">
        <v>62</v>
      </c>
      <c r="B86" s="399" t="s">
        <v>62</v>
      </c>
      <c r="C86" s="106" t="s">
        <v>611</v>
      </c>
      <c r="D86" s="308">
        <v>60</v>
      </c>
      <c r="E86" s="308">
        <f t="shared" si="20"/>
        <v>12</v>
      </c>
      <c r="F86" s="307">
        <f t="shared" si="21"/>
        <v>72</v>
      </c>
      <c r="G86" s="334" t="s">
        <v>529</v>
      </c>
    </row>
    <row r="87" spans="1:10" s="3" customFormat="1" x14ac:dyDescent="0.25">
      <c r="A87" s="338"/>
      <c r="B87" s="338"/>
      <c r="C87" s="43"/>
      <c r="D87" s="101"/>
      <c r="E87" s="101"/>
      <c r="F87" s="146"/>
      <c r="G87" s="81"/>
    </row>
    <row r="88" spans="1:10" s="3" customFormat="1" x14ac:dyDescent="0.25">
      <c r="A88" s="476" t="s">
        <v>462</v>
      </c>
      <c r="B88" s="476"/>
      <c r="C88" s="43" t="s">
        <v>547</v>
      </c>
      <c r="D88" s="456" t="s">
        <v>462</v>
      </c>
      <c r="E88" s="456"/>
      <c r="F88" s="456"/>
      <c r="G88" s="404" t="s">
        <v>529</v>
      </c>
      <c r="J88" s="3" t="s">
        <v>776</v>
      </c>
    </row>
    <row r="89" spans="1:10" s="3" customFormat="1" ht="31.5" x14ac:dyDescent="0.25">
      <c r="A89" s="475"/>
      <c r="B89" s="475"/>
      <c r="C89" s="43" t="s">
        <v>379</v>
      </c>
      <c r="D89" s="101"/>
      <c r="E89" s="101"/>
      <c r="F89" s="146"/>
      <c r="G89" s="81"/>
    </row>
    <row r="90" spans="1:10" s="3" customFormat="1" x14ac:dyDescent="0.25">
      <c r="A90" s="399" t="s">
        <v>62</v>
      </c>
      <c r="B90" s="402">
        <v>18</v>
      </c>
      <c r="C90" s="43" t="s">
        <v>465</v>
      </c>
      <c r="D90" s="308">
        <v>15</v>
      </c>
      <c r="E90" s="308">
        <f t="shared" ref="E90" si="22">D90*0.2</f>
        <v>3</v>
      </c>
      <c r="F90" s="307">
        <f t="shared" ref="F90" si="23">SUM(D90:E90)</f>
        <v>18</v>
      </c>
      <c r="G90" s="81" t="s">
        <v>529</v>
      </c>
      <c r="J90" s="3" t="s">
        <v>777</v>
      </c>
    </row>
    <row r="91" spans="1:10" s="3" customFormat="1" x14ac:dyDescent="0.25">
      <c r="A91" s="314"/>
      <c r="B91" s="314"/>
      <c r="C91" s="43"/>
      <c r="D91" s="308"/>
      <c r="E91" s="308"/>
      <c r="F91" s="307"/>
      <c r="G91" s="81"/>
    </row>
    <row r="92" spans="1:10" s="3" customFormat="1" x14ac:dyDescent="0.25">
      <c r="A92" s="314"/>
      <c r="B92" s="314"/>
      <c r="C92" s="43"/>
      <c r="D92" s="308"/>
      <c r="E92" s="308"/>
      <c r="F92" s="307"/>
      <c r="G92" s="81"/>
    </row>
    <row r="93" spans="1:10" s="3" customFormat="1" ht="15.6" customHeight="1" x14ac:dyDescent="0.25">
      <c r="A93" s="335"/>
      <c r="B93" s="335"/>
      <c r="C93" s="112" t="s">
        <v>380</v>
      </c>
      <c r="D93" s="308"/>
      <c r="E93" s="308"/>
      <c r="F93" s="307"/>
      <c r="G93" s="334"/>
    </row>
    <row r="94" spans="1:10" s="3" customFormat="1" x14ac:dyDescent="0.25">
      <c r="A94" s="397" t="s">
        <v>371</v>
      </c>
      <c r="B94" s="397" t="s">
        <v>371</v>
      </c>
      <c r="C94" s="106" t="s">
        <v>608</v>
      </c>
      <c r="D94" s="456" t="s">
        <v>371</v>
      </c>
      <c r="E94" s="456"/>
      <c r="F94" s="456"/>
      <c r="G94" s="334"/>
    </row>
    <row r="95" spans="1:10" s="3" customFormat="1" ht="31.5" x14ac:dyDescent="0.25">
      <c r="A95" s="399" t="s">
        <v>62</v>
      </c>
      <c r="B95" s="399" t="s">
        <v>62</v>
      </c>
      <c r="C95" s="106" t="s">
        <v>612</v>
      </c>
      <c r="D95" s="308">
        <v>60</v>
      </c>
      <c r="E95" s="308">
        <f t="shared" ref="E95:E100" si="24">D95*0.2</f>
        <v>12</v>
      </c>
      <c r="F95" s="307">
        <f t="shared" ref="F95:F100" si="25">E95+D95</f>
        <v>72</v>
      </c>
      <c r="G95" s="334" t="s">
        <v>529</v>
      </c>
      <c r="J95" s="3" t="s">
        <v>775</v>
      </c>
    </row>
    <row r="96" spans="1:10" s="3" customFormat="1" ht="31.5" x14ac:dyDescent="0.25">
      <c r="A96" s="399" t="s">
        <v>62</v>
      </c>
      <c r="B96" s="399" t="s">
        <v>62</v>
      </c>
      <c r="C96" s="106" t="s">
        <v>613</v>
      </c>
      <c r="D96" s="308">
        <v>350</v>
      </c>
      <c r="E96" s="308">
        <f t="shared" si="24"/>
        <v>70</v>
      </c>
      <c r="F96" s="307">
        <f t="shared" si="25"/>
        <v>420</v>
      </c>
      <c r="G96" s="334" t="s">
        <v>529</v>
      </c>
    </row>
    <row r="97" spans="1:8" s="3" customFormat="1" ht="31.5" x14ac:dyDescent="0.25">
      <c r="A97" s="399" t="s">
        <v>62</v>
      </c>
      <c r="B97" s="399" t="s">
        <v>62</v>
      </c>
      <c r="C97" s="106" t="s">
        <v>614</v>
      </c>
      <c r="D97" s="308">
        <v>90</v>
      </c>
      <c r="E97" s="308">
        <f t="shared" si="24"/>
        <v>18</v>
      </c>
      <c r="F97" s="307">
        <f t="shared" si="25"/>
        <v>108</v>
      </c>
      <c r="G97" s="334" t="s">
        <v>529</v>
      </c>
    </row>
    <row r="98" spans="1:8" s="3" customFormat="1" x14ac:dyDescent="0.25">
      <c r="A98" s="399" t="s">
        <v>62</v>
      </c>
      <c r="B98" s="399" t="s">
        <v>62</v>
      </c>
      <c r="C98" s="106" t="s">
        <v>615</v>
      </c>
      <c r="D98" s="308">
        <v>700</v>
      </c>
      <c r="E98" s="308">
        <f t="shared" si="24"/>
        <v>140</v>
      </c>
      <c r="F98" s="307">
        <f t="shared" si="25"/>
        <v>840</v>
      </c>
      <c r="G98" s="334" t="s">
        <v>529</v>
      </c>
    </row>
    <row r="99" spans="1:8" s="3" customFormat="1" x14ac:dyDescent="0.25">
      <c r="A99" s="399" t="s">
        <v>62</v>
      </c>
      <c r="B99" s="399" t="s">
        <v>62</v>
      </c>
      <c r="C99" s="106" t="s">
        <v>616</v>
      </c>
      <c r="D99" s="308">
        <v>1000</v>
      </c>
      <c r="E99" s="308">
        <f t="shared" si="24"/>
        <v>200</v>
      </c>
      <c r="F99" s="307">
        <f t="shared" si="25"/>
        <v>1200</v>
      </c>
      <c r="G99" s="334" t="s">
        <v>529</v>
      </c>
    </row>
    <row r="100" spans="1:8" s="3" customFormat="1" x14ac:dyDescent="0.25">
      <c r="A100" s="399" t="s">
        <v>62</v>
      </c>
      <c r="B100" s="399" t="s">
        <v>62</v>
      </c>
      <c r="C100" s="106" t="s">
        <v>617</v>
      </c>
      <c r="D100" s="308">
        <v>2400</v>
      </c>
      <c r="E100" s="308">
        <f t="shared" si="24"/>
        <v>480</v>
      </c>
      <c r="F100" s="307">
        <f t="shared" si="25"/>
        <v>2880</v>
      </c>
      <c r="G100" s="334" t="s">
        <v>529</v>
      </c>
    </row>
    <row r="101" spans="1:8" s="3" customFormat="1" x14ac:dyDescent="0.25">
      <c r="A101" s="97"/>
      <c r="B101" s="97"/>
      <c r="C101" s="43"/>
      <c r="D101" s="85"/>
      <c r="E101" s="85"/>
      <c r="F101" s="96"/>
      <c r="G101" s="52"/>
    </row>
    <row r="102" spans="1:8" x14ac:dyDescent="0.25">
      <c r="A102" s="336">
        <v>20</v>
      </c>
      <c r="B102" s="336">
        <v>30</v>
      </c>
      <c r="C102" s="43" t="s">
        <v>381</v>
      </c>
      <c r="D102" s="308">
        <v>25</v>
      </c>
      <c r="E102" s="308">
        <f t="shared" ref="E102:E103" si="26">D102*0.2</f>
        <v>5</v>
      </c>
      <c r="F102" s="307">
        <f t="shared" ref="F102:F103" si="27">SUM(D102:E102)</f>
        <v>30</v>
      </c>
      <c r="G102" s="81" t="s">
        <v>529</v>
      </c>
    </row>
    <row r="103" spans="1:8" x14ac:dyDescent="0.25">
      <c r="A103" s="336">
        <v>10</v>
      </c>
      <c r="B103" s="336">
        <v>9.9960000000000004</v>
      </c>
      <c r="C103" s="43" t="s">
        <v>382</v>
      </c>
      <c r="D103" s="308">
        <v>8.33</v>
      </c>
      <c r="E103" s="308">
        <f t="shared" si="26"/>
        <v>1.6660000000000001</v>
      </c>
      <c r="F103" s="307">
        <f t="shared" si="27"/>
        <v>9.9960000000000004</v>
      </c>
      <c r="G103" s="81" t="s">
        <v>529</v>
      </c>
    </row>
    <row r="104" spans="1:8" ht="31.5" x14ac:dyDescent="0.25">
      <c r="A104" s="95"/>
      <c r="B104" s="95"/>
      <c r="C104" s="43" t="s">
        <v>337</v>
      </c>
      <c r="D104" s="308"/>
      <c r="E104" s="308"/>
      <c r="F104" s="307"/>
      <c r="G104" s="81"/>
    </row>
    <row r="105" spans="1:8" x14ac:dyDescent="0.25">
      <c r="A105" s="95"/>
      <c r="B105" s="95"/>
      <c r="C105" s="43"/>
      <c r="D105" s="308"/>
      <c r="E105" s="308"/>
      <c r="F105" s="307"/>
      <c r="G105" s="81"/>
    </row>
    <row r="106" spans="1:8" x14ac:dyDescent="0.25">
      <c r="A106" s="336">
        <v>16</v>
      </c>
      <c r="B106" s="336">
        <v>15.996</v>
      </c>
      <c r="C106" s="43" t="s">
        <v>383</v>
      </c>
      <c r="D106" s="308">
        <v>13.33</v>
      </c>
      <c r="E106" s="308">
        <f t="shared" ref="E106" si="28">D106*0.2</f>
        <v>2.6660000000000004</v>
      </c>
      <c r="F106" s="307">
        <f t="shared" ref="F106" si="29">SUM(D106:E106)</f>
        <v>15.996</v>
      </c>
      <c r="G106" s="81" t="s">
        <v>529</v>
      </c>
    </row>
    <row r="107" spans="1:8" ht="47.25" x14ac:dyDescent="0.25">
      <c r="A107" s="95"/>
      <c r="B107" s="95"/>
      <c r="C107" s="214" t="s">
        <v>338</v>
      </c>
      <c r="D107" s="308"/>
      <c r="E107" s="308"/>
      <c r="F107" s="307"/>
      <c r="G107" s="81"/>
    </row>
    <row r="108" spans="1:8" x14ac:dyDescent="0.25">
      <c r="A108" s="313" t="s">
        <v>254</v>
      </c>
      <c r="B108" s="313" t="s">
        <v>255</v>
      </c>
      <c r="C108" s="201"/>
      <c r="D108" s="415" t="s">
        <v>596</v>
      </c>
      <c r="E108" s="442"/>
      <c r="F108" s="442"/>
      <c r="G108" s="63"/>
    </row>
    <row r="109" spans="1:8" x14ac:dyDescent="0.25">
      <c r="A109" s="313" t="s">
        <v>256</v>
      </c>
      <c r="B109" s="313" t="s">
        <v>595</v>
      </c>
      <c r="C109" s="201"/>
      <c r="D109" s="313" t="s">
        <v>257</v>
      </c>
      <c r="E109" s="313" t="s">
        <v>258</v>
      </c>
      <c r="F109" s="143" t="s">
        <v>259</v>
      </c>
      <c r="G109" s="313" t="s">
        <v>260</v>
      </c>
    </row>
    <row r="110" spans="1:8" x14ac:dyDescent="0.25">
      <c r="A110" s="313" t="s">
        <v>261</v>
      </c>
      <c r="B110" s="313" t="s">
        <v>261</v>
      </c>
      <c r="C110" s="201"/>
      <c r="D110" s="313" t="s">
        <v>261</v>
      </c>
      <c r="E110" s="313" t="s">
        <v>261</v>
      </c>
      <c r="F110" s="143" t="s">
        <v>261</v>
      </c>
      <c r="G110" s="313" t="s">
        <v>262</v>
      </c>
    </row>
    <row r="111" spans="1:8" s="3" customFormat="1" x14ac:dyDescent="0.25">
      <c r="A111" s="309"/>
      <c r="B111" s="309"/>
      <c r="C111" s="42" t="s">
        <v>384</v>
      </c>
      <c r="D111" s="308"/>
      <c r="E111" s="308"/>
      <c r="F111" s="307"/>
      <c r="G111" s="81"/>
      <c r="H111" s="25"/>
    </row>
    <row r="112" spans="1:8" s="3" customFormat="1" x14ac:dyDescent="0.25">
      <c r="A112" s="336">
        <v>150</v>
      </c>
      <c r="B112" s="336">
        <v>150</v>
      </c>
      <c r="C112" s="43" t="s">
        <v>385</v>
      </c>
      <c r="D112" s="308">
        <v>125</v>
      </c>
      <c r="E112" s="308">
        <f t="shared" ref="E112:E118" si="30">D112*0.2</f>
        <v>25</v>
      </c>
      <c r="F112" s="307">
        <f t="shared" ref="F112:F118" si="31">SUM(D112:E112)</f>
        <v>150</v>
      </c>
      <c r="G112" s="81" t="s">
        <v>529</v>
      </c>
      <c r="H112" s="25"/>
    </row>
    <row r="113" spans="1:10" s="3" customFormat="1" x14ac:dyDescent="0.25">
      <c r="A113" s="336">
        <v>25</v>
      </c>
      <c r="B113" s="336">
        <v>24.995999999999999</v>
      </c>
      <c r="C113" s="43" t="s">
        <v>386</v>
      </c>
      <c r="D113" s="308">
        <v>20.83</v>
      </c>
      <c r="E113" s="308">
        <f t="shared" si="30"/>
        <v>4.1659999999999995</v>
      </c>
      <c r="F113" s="307">
        <f t="shared" si="31"/>
        <v>24.995999999999999</v>
      </c>
      <c r="G113" s="81" t="s">
        <v>529</v>
      </c>
      <c r="H113" s="25"/>
    </row>
    <row r="114" spans="1:10" s="3" customFormat="1" x14ac:dyDescent="0.25">
      <c r="A114" s="336">
        <v>150</v>
      </c>
      <c r="B114" s="336">
        <v>150</v>
      </c>
      <c r="C114" s="43" t="s">
        <v>387</v>
      </c>
      <c r="D114" s="308">
        <v>125</v>
      </c>
      <c r="E114" s="308">
        <f t="shared" si="30"/>
        <v>25</v>
      </c>
      <c r="F114" s="307">
        <f t="shared" si="31"/>
        <v>150</v>
      </c>
      <c r="G114" s="81" t="s">
        <v>529</v>
      </c>
      <c r="H114" s="25"/>
    </row>
    <row r="115" spans="1:10" s="3" customFormat="1" x14ac:dyDescent="0.25">
      <c r="A115" s="336">
        <v>150</v>
      </c>
      <c r="B115" s="336">
        <v>150</v>
      </c>
      <c r="C115" s="43" t="s">
        <v>388</v>
      </c>
      <c r="D115" s="308">
        <v>125</v>
      </c>
      <c r="E115" s="308">
        <f t="shared" si="30"/>
        <v>25</v>
      </c>
      <c r="F115" s="307">
        <f t="shared" si="31"/>
        <v>150</v>
      </c>
      <c r="G115" s="81" t="s">
        <v>529</v>
      </c>
      <c r="H115" s="25"/>
    </row>
    <row r="116" spans="1:10" s="3" customFormat="1" ht="31.5" x14ac:dyDescent="0.25">
      <c r="A116" s="336">
        <v>250</v>
      </c>
      <c r="B116" s="336">
        <v>324.99599999999998</v>
      </c>
      <c r="C116" s="213" t="s">
        <v>467</v>
      </c>
      <c r="D116" s="308">
        <v>270.83300000000003</v>
      </c>
      <c r="E116" s="308">
        <f t="shared" si="30"/>
        <v>54.16660000000001</v>
      </c>
      <c r="F116" s="307">
        <f t="shared" si="31"/>
        <v>324.99960000000004</v>
      </c>
      <c r="G116" s="81" t="s">
        <v>529</v>
      </c>
      <c r="H116" s="25"/>
    </row>
    <row r="117" spans="1:10" s="3" customFormat="1" x14ac:dyDescent="0.25">
      <c r="A117" s="399" t="s">
        <v>62</v>
      </c>
      <c r="B117" s="336">
        <v>24.995999999999999</v>
      </c>
      <c r="C117" s="43" t="s">
        <v>466</v>
      </c>
      <c r="D117" s="308">
        <v>20.832999999999998</v>
      </c>
      <c r="E117" s="308">
        <f t="shared" si="30"/>
        <v>4.1665999999999999</v>
      </c>
      <c r="F117" s="307">
        <f t="shared" si="31"/>
        <v>24.999599999999997</v>
      </c>
      <c r="G117" s="81" t="s">
        <v>529</v>
      </c>
      <c r="H117" s="25"/>
      <c r="J117" s="3" t="s">
        <v>777</v>
      </c>
    </row>
    <row r="118" spans="1:10" s="3" customFormat="1" x14ac:dyDescent="0.25">
      <c r="A118" s="336">
        <v>16.5</v>
      </c>
      <c r="B118" s="336">
        <v>16.5</v>
      </c>
      <c r="C118" s="43" t="s">
        <v>390</v>
      </c>
      <c r="D118" s="308">
        <v>13.75</v>
      </c>
      <c r="E118" s="308">
        <f t="shared" si="30"/>
        <v>2.75</v>
      </c>
      <c r="F118" s="307">
        <f t="shared" si="31"/>
        <v>16.5</v>
      </c>
      <c r="G118" s="81" t="s">
        <v>529</v>
      </c>
      <c r="H118" s="25"/>
    </row>
    <row r="119" spans="1:10" x14ac:dyDescent="0.25">
      <c r="A119" s="336"/>
      <c r="B119" s="336"/>
      <c r="C119" s="43"/>
      <c r="D119" s="308"/>
      <c r="E119" s="308"/>
      <c r="F119" s="307"/>
      <c r="G119" s="81"/>
    </row>
    <row r="120" spans="1:10" ht="15.6" customHeight="1" x14ac:dyDescent="0.25">
      <c r="A120" s="336"/>
      <c r="B120" s="336"/>
      <c r="C120" s="42" t="s">
        <v>389</v>
      </c>
      <c r="D120" s="308"/>
      <c r="E120" s="308"/>
      <c r="F120" s="307"/>
      <c r="G120" s="81"/>
    </row>
    <row r="121" spans="1:10" x14ac:dyDescent="0.25">
      <c r="A121" s="477" t="s">
        <v>462</v>
      </c>
      <c r="B121" s="477"/>
      <c r="C121" s="43" t="s">
        <v>391</v>
      </c>
      <c r="D121" s="456" t="s">
        <v>462</v>
      </c>
      <c r="E121" s="456"/>
      <c r="F121" s="456"/>
      <c r="G121" s="349"/>
      <c r="J121" s="3" t="s">
        <v>776</v>
      </c>
    </row>
    <row r="122" spans="1:10" ht="31.5" x14ac:dyDescent="0.25">
      <c r="A122" s="95"/>
      <c r="B122" s="95"/>
      <c r="C122" s="43" t="s">
        <v>392</v>
      </c>
      <c r="D122" s="101"/>
      <c r="E122" s="101"/>
      <c r="F122" s="146"/>
      <c r="G122" s="81"/>
    </row>
    <row r="123" spans="1:10" x14ac:dyDescent="0.25">
      <c r="A123" s="336">
        <v>25</v>
      </c>
      <c r="B123" s="336">
        <v>24.995999999999999</v>
      </c>
      <c r="C123" s="43" t="s">
        <v>393</v>
      </c>
      <c r="D123" s="308">
        <v>20.83</v>
      </c>
      <c r="E123" s="308">
        <f t="shared" ref="E123" si="32">D123*0.2</f>
        <v>4.1659999999999995</v>
      </c>
      <c r="F123" s="307">
        <f t="shared" ref="F123" si="33">SUM(D123:E123)</f>
        <v>24.995999999999999</v>
      </c>
      <c r="G123" s="81" t="s">
        <v>529</v>
      </c>
    </row>
    <row r="124" spans="1:10" x14ac:dyDescent="0.25">
      <c r="A124" s="336"/>
      <c r="B124" s="336"/>
      <c r="C124" s="43"/>
      <c r="D124" s="308"/>
      <c r="E124" s="308"/>
      <c r="F124" s="307"/>
      <c r="G124" s="81"/>
    </row>
    <row r="125" spans="1:10" x14ac:dyDescent="0.25">
      <c r="A125" s="336"/>
      <c r="B125" s="336"/>
      <c r="C125" s="42" t="s">
        <v>394</v>
      </c>
      <c r="D125" s="101"/>
      <c r="E125" s="101"/>
      <c r="F125" s="146"/>
      <c r="G125" s="81"/>
    </row>
    <row r="126" spans="1:10" s="3" customFormat="1" x14ac:dyDescent="0.25">
      <c r="A126" s="336"/>
      <c r="B126" s="336"/>
      <c r="C126" s="42" t="s">
        <v>395</v>
      </c>
      <c r="D126" s="101"/>
      <c r="E126" s="101"/>
      <c r="F126" s="146"/>
      <c r="G126" s="81"/>
    </row>
    <row r="127" spans="1:10" s="3" customFormat="1" x14ac:dyDescent="0.25">
      <c r="A127" s="336">
        <v>4.5</v>
      </c>
      <c r="B127" s="336">
        <v>4.5</v>
      </c>
      <c r="C127" s="43" t="s">
        <v>469</v>
      </c>
      <c r="D127" s="308">
        <v>4.5</v>
      </c>
      <c r="E127" s="308">
        <v>0</v>
      </c>
      <c r="F127" s="307">
        <f t="shared" ref="F127" si="34">SUM(D127:E127)</f>
        <v>4.5</v>
      </c>
      <c r="G127" s="81" t="s">
        <v>446</v>
      </c>
    </row>
    <row r="128" spans="1:10" s="3" customFormat="1" x14ac:dyDescent="0.25">
      <c r="A128" s="336">
        <v>7</v>
      </c>
      <c r="B128" s="336">
        <v>7</v>
      </c>
      <c r="C128" s="43" t="s">
        <v>470</v>
      </c>
      <c r="D128" s="308">
        <v>7</v>
      </c>
      <c r="E128" s="308">
        <v>0</v>
      </c>
      <c r="F128" s="307">
        <f t="shared" ref="F128" si="35">SUM(D128:E128)</f>
        <v>7</v>
      </c>
      <c r="G128" s="81" t="s">
        <v>446</v>
      </c>
    </row>
    <row r="129" spans="1:10" x14ac:dyDescent="0.25">
      <c r="A129" s="336">
        <v>8</v>
      </c>
      <c r="B129" s="336">
        <v>8</v>
      </c>
      <c r="C129" s="43" t="s">
        <v>468</v>
      </c>
      <c r="D129" s="308">
        <v>8</v>
      </c>
      <c r="E129" s="308">
        <v>0</v>
      </c>
      <c r="F129" s="307">
        <f t="shared" ref="F129" si="36">SUM(D129:E129)</f>
        <v>8</v>
      </c>
      <c r="G129" s="81" t="s">
        <v>446</v>
      </c>
    </row>
    <row r="130" spans="1:10" x14ac:dyDescent="0.25">
      <c r="A130" s="336"/>
      <c r="B130" s="336"/>
      <c r="C130" s="43"/>
      <c r="D130" s="308"/>
      <c r="E130" s="308"/>
      <c r="F130" s="307"/>
      <c r="G130" s="81"/>
    </row>
    <row r="131" spans="1:10" x14ac:dyDescent="0.25">
      <c r="A131" s="336"/>
      <c r="B131" s="336"/>
      <c r="C131" s="42" t="s">
        <v>396</v>
      </c>
      <c r="D131" s="308"/>
      <c r="E131" s="308"/>
      <c r="F131" s="307"/>
      <c r="G131" s="81"/>
    </row>
    <row r="132" spans="1:10" x14ac:dyDescent="0.25">
      <c r="A132" s="336">
        <v>8</v>
      </c>
      <c r="B132" s="336">
        <v>7</v>
      </c>
      <c r="C132" s="43" t="s">
        <v>471</v>
      </c>
      <c r="D132" s="308">
        <v>7</v>
      </c>
      <c r="E132" s="308">
        <v>0</v>
      </c>
      <c r="F132" s="307">
        <f t="shared" ref="F132" si="37">SUM(D132:E132)</f>
        <v>7</v>
      </c>
      <c r="G132" s="81" t="s">
        <v>446</v>
      </c>
    </row>
    <row r="133" spans="1:10" x14ac:dyDescent="0.25">
      <c r="A133" s="95"/>
      <c r="B133" s="95"/>
      <c r="D133" s="129"/>
      <c r="E133" s="129"/>
      <c r="F133" s="223"/>
    </row>
    <row r="134" spans="1:10" ht="15.75" customHeight="1" x14ac:dyDescent="0.25">
      <c r="A134" s="313" t="s">
        <v>254</v>
      </c>
      <c r="B134" s="313" t="s">
        <v>255</v>
      </c>
      <c r="C134" s="201"/>
      <c r="D134" s="415" t="s">
        <v>596</v>
      </c>
      <c r="E134" s="442"/>
      <c r="F134" s="442"/>
      <c r="G134" s="63"/>
    </row>
    <row r="135" spans="1:10" x14ac:dyDescent="0.25">
      <c r="A135" s="313" t="s">
        <v>256</v>
      </c>
      <c r="B135" s="313" t="s">
        <v>595</v>
      </c>
      <c r="C135" s="201"/>
      <c r="D135" s="313" t="s">
        <v>257</v>
      </c>
      <c r="E135" s="313" t="s">
        <v>258</v>
      </c>
      <c r="F135" s="143" t="s">
        <v>259</v>
      </c>
      <c r="G135" s="313" t="s">
        <v>260</v>
      </c>
    </row>
    <row r="136" spans="1:10" x14ac:dyDescent="0.25">
      <c r="A136" s="313" t="s">
        <v>261</v>
      </c>
      <c r="B136" s="313" t="s">
        <v>261</v>
      </c>
      <c r="C136" s="201"/>
      <c r="D136" s="313" t="s">
        <v>261</v>
      </c>
      <c r="E136" s="313" t="s">
        <v>261</v>
      </c>
      <c r="F136" s="143" t="s">
        <v>261</v>
      </c>
      <c r="G136" s="313" t="s">
        <v>262</v>
      </c>
    </row>
    <row r="137" spans="1:10" x14ac:dyDescent="0.25">
      <c r="A137" s="218"/>
      <c r="B137" s="218"/>
      <c r="C137" s="42" t="s">
        <v>339</v>
      </c>
      <c r="D137" s="218"/>
      <c r="E137" s="218"/>
      <c r="F137" s="166"/>
      <c r="G137" s="52"/>
    </row>
    <row r="138" spans="1:10" x14ac:dyDescent="0.25">
      <c r="A138" s="218"/>
      <c r="B138" s="218"/>
      <c r="C138" s="43"/>
      <c r="D138" s="218"/>
      <c r="E138" s="218"/>
      <c r="F138" s="166"/>
      <c r="G138" s="52"/>
    </row>
    <row r="139" spans="1:10" x14ac:dyDescent="0.25">
      <c r="A139" s="218"/>
      <c r="B139" s="218"/>
      <c r="C139" s="42" t="s">
        <v>618</v>
      </c>
      <c r="D139" s="219"/>
      <c r="E139" s="218"/>
      <c r="F139" s="166"/>
      <c r="G139" s="52"/>
    </row>
    <row r="140" spans="1:10" x14ac:dyDescent="0.25">
      <c r="A140" s="336">
        <v>6</v>
      </c>
      <c r="B140" s="336">
        <v>8.0039999999999996</v>
      </c>
      <c r="C140" s="43" t="s">
        <v>327</v>
      </c>
      <c r="D140" s="308">
        <v>7.5</v>
      </c>
      <c r="E140" s="308">
        <f t="shared" ref="E140:E141" si="38">D140*0.2</f>
        <v>1.5</v>
      </c>
      <c r="F140" s="307">
        <f t="shared" ref="F140:F141" si="39">SUM(D140:E140)</f>
        <v>9</v>
      </c>
      <c r="G140" s="81" t="s">
        <v>529</v>
      </c>
    </row>
    <row r="141" spans="1:10" x14ac:dyDescent="0.25">
      <c r="A141" s="399" t="s">
        <v>62</v>
      </c>
      <c r="B141" s="399">
        <v>3.996</v>
      </c>
      <c r="C141" s="43" t="s">
        <v>472</v>
      </c>
      <c r="D141" s="308">
        <v>3.75</v>
      </c>
      <c r="E141" s="308">
        <f t="shared" si="38"/>
        <v>0.75</v>
      </c>
      <c r="F141" s="307">
        <f t="shared" si="39"/>
        <v>4.5</v>
      </c>
      <c r="G141" s="81" t="s">
        <v>529</v>
      </c>
      <c r="J141" s="3" t="s">
        <v>777</v>
      </c>
    </row>
    <row r="142" spans="1:10" x14ac:dyDescent="0.25">
      <c r="A142" s="399">
        <v>3</v>
      </c>
      <c r="B142" s="399" t="s">
        <v>371</v>
      </c>
      <c r="C142" s="43" t="s">
        <v>473</v>
      </c>
      <c r="D142" s="456" t="s">
        <v>371</v>
      </c>
      <c r="E142" s="456"/>
      <c r="F142" s="456"/>
      <c r="G142" s="81"/>
    </row>
    <row r="143" spans="1:10" x14ac:dyDescent="0.25">
      <c r="A143" s="399" t="s">
        <v>62</v>
      </c>
      <c r="B143" s="399">
        <v>3.996</v>
      </c>
      <c r="C143" s="43" t="s">
        <v>474</v>
      </c>
      <c r="D143" s="308">
        <v>4.1660000000000004</v>
      </c>
      <c r="E143" s="308">
        <f t="shared" ref="E143:E144" si="40">D143*0.2</f>
        <v>0.83320000000000016</v>
      </c>
      <c r="F143" s="307">
        <f t="shared" ref="F143:F144" si="41">SUM(D143:E143)</f>
        <v>4.9992000000000001</v>
      </c>
      <c r="G143" s="81" t="s">
        <v>529</v>
      </c>
      <c r="J143" s="3" t="s">
        <v>777</v>
      </c>
    </row>
    <row r="144" spans="1:10" x14ac:dyDescent="0.25">
      <c r="A144" s="399" t="s">
        <v>62</v>
      </c>
      <c r="B144" s="399" t="s">
        <v>62</v>
      </c>
      <c r="C144" s="106" t="s">
        <v>619</v>
      </c>
      <c r="D144" s="308">
        <v>10</v>
      </c>
      <c r="E144" s="308">
        <f t="shared" si="40"/>
        <v>2</v>
      </c>
      <c r="F144" s="307">
        <f t="shared" si="41"/>
        <v>12</v>
      </c>
      <c r="G144" s="81" t="s">
        <v>529</v>
      </c>
      <c r="J144" s="3" t="s">
        <v>775</v>
      </c>
    </row>
    <row r="145" spans="1:10" x14ac:dyDescent="0.25">
      <c r="A145" s="401"/>
      <c r="B145" s="401"/>
      <c r="C145" s="43"/>
      <c r="D145" s="308"/>
      <c r="E145" s="352"/>
      <c r="F145" s="146"/>
      <c r="G145" s="103"/>
    </row>
    <row r="146" spans="1:10" x14ac:dyDescent="0.25">
      <c r="A146" s="401"/>
      <c r="B146" s="401"/>
      <c r="C146" s="42" t="s">
        <v>397</v>
      </c>
      <c r="D146" s="308"/>
      <c r="E146" s="352"/>
      <c r="F146" s="146"/>
      <c r="G146" s="103"/>
    </row>
    <row r="147" spans="1:10" x14ac:dyDescent="0.25">
      <c r="A147" s="399">
        <v>250</v>
      </c>
      <c r="B147" s="399">
        <v>240</v>
      </c>
      <c r="C147" s="43" t="s">
        <v>378</v>
      </c>
      <c r="D147" s="308">
        <v>291.67</v>
      </c>
      <c r="E147" s="308">
        <f t="shared" ref="E147" si="42">D147*0.2</f>
        <v>58.334000000000003</v>
      </c>
      <c r="F147" s="307">
        <f t="shared" ref="F147" si="43">SUM(D147:E147)</f>
        <v>350.00400000000002</v>
      </c>
      <c r="G147" s="81" t="s">
        <v>529</v>
      </c>
    </row>
    <row r="148" spans="1:10" x14ac:dyDescent="0.25">
      <c r="A148" s="401"/>
      <c r="B148" s="401"/>
      <c r="C148" s="43" t="s">
        <v>398</v>
      </c>
      <c r="D148" s="341"/>
      <c r="E148" s="101"/>
      <c r="F148" s="146"/>
      <c r="G148" s="81"/>
    </row>
    <row r="149" spans="1:10" x14ac:dyDescent="0.25">
      <c r="A149" s="399">
        <v>850</v>
      </c>
      <c r="B149" s="399">
        <v>849.99600000000009</v>
      </c>
      <c r="C149" s="202" t="s">
        <v>399</v>
      </c>
      <c r="D149" s="308">
        <v>750</v>
      </c>
      <c r="E149" s="308">
        <f t="shared" ref="E149" si="44">D149*0.2</f>
        <v>150</v>
      </c>
      <c r="F149" s="307">
        <f t="shared" ref="F149" si="45">SUM(D149:E149)</f>
        <v>900</v>
      </c>
      <c r="G149" s="81" t="s">
        <v>529</v>
      </c>
    </row>
    <row r="150" spans="1:10" x14ac:dyDescent="0.25">
      <c r="A150" s="399"/>
      <c r="B150" s="399"/>
      <c r="C150" s="202"/>
      <c r="D150" s="308"/>
      <c r="E150" s="308"/>
      <c r="F150" s="307"/>
      <c r="G150" s="103"/>
    </row>
    <row r="151" spans="1:10" x14ac:dyDescent="0.25">
      <c r="A151" s="401"/>
      <c r="B151" s="401"/>
      <c r="C151" s="42" t="s">
        <v>476</v>
      </c>
      <c r="D151" s="341"/>
      <c r="E151" s="101"/>
      <c r="F151" s="146"/>
      <c r="G151" s="81"/>
    </row>
    <row r="152" spans="1:10" ht="31.5" x14ac:dyDescent="0.25">
      <c r="A152" s="399" t="s">
        <v>62</v>
      </c>
      <c r="B152" s="403">
        <v>80.004000000000005</v>
      </c>
      <c r="C152" s="23" t="s">
        <v>475</v>
      </c>
      <c r="D152" s="308">
        <v>83.33</v>
      </c>
      <c r="E152" s="308">
        <f t="shared" ref="E152" si="46">D152*0.2</f>
        <v>16.666</v>
      </c>
      <c r="F152" s="307">
        <f t="shared" ref="F152" si="47">SUM(D152:E152)</f>
        <v>99.995999999999995</v>
      </c>
      <c r="G152" s="81" t="s">
        <v>529</v>
      </c>
      <c r="J152" s="3" t="s">
        <v>777</v>
      </c>
    </row>
    <row r="153" spans="1:10" x14ac:dyDescent="0.25">
      <c r="A153" s="95"/>
      <c r="B153" s="95"/>
      <c r="C153" s="43"/>
      <c r="D153" s="308"/>
      <c r="E153" s="308"/>
      <c r="F153" s="307"/>
      <c r="G153" s="103"/>
    </row>
    <row r="154" spans="1:10" x14ac:dyDescent="0.25">
      <c r="A154" s="95"/>
      <c r="B154" s="95"/>
      <c r="C154" s="42" t="s">
        <v>400</v>
      </c>
      <c r="D154" s="308"/>
      <c r="E154" s="308"/>
      <c r="F154" s="307"/>
      <c r="G154" s="103"/>
    </row>
    <row r="155" spans="1:10" x14ac:dyDescent="0.25">
      <c r="A155" s="95"/>
      <c r="B155" s="95"/>
      <c r="C155" s="42" t="s">
        <v>401</v>
      </c>
      <c r="D155" s="308"/>
      <c r="E155" s="308"/>
      <c r="F155" s="307"/>
      <c r="G155" s="103"/>
    </row>
    <row r="156" spans="1:10" x14ac:dyDescent="0.25">
      <c r="A156" s="336">
        <v>550</v>
      </c>
      <c r="B156" s="336">
        <v>549.99599999999998</v>
      </c>
      <c r="C156" s="43" t="s">
        <v>402</v>
      </c>
      <c r="D156" s="308">
        <v>500</v>
      </c>
      <c r="E156" s="308">
        <f t="shared" ref="E156:E158" si="48">D156*0.2</f>
        <v>100</v>
      </c>
      <c r="F156" s="307">
        <f t="shared" ref="F156:F158" si="49">SUM(D156:E156)</f>
        <v>600</v>
      </c>
      <c r="G156" s="81" t="s">
        <v>529</v>
      </c>
    </row>
    <row r="157" spans="1:10" x14ac:dyDescent="0.25">
      <c r="A157" s="336">
        <v>600</v>
      </c>
      <c r="B157" s="336">
        <v>600</v>
      </c>
      <c r="C157" s="43" t="s">
        <v>403</v>
      </c>
      <c r="D157" s="308">
        <v>541.66999999999996</v>
      </c>
      <c r="E157" s="308">
        <f t="shared" si="48"/>
        <v>108.334</v>
      </c>
      <c r="F157" s="307">
        <f t="shared" si="49"/>
        <v>650.00399999999991</v>
      </c>
      <c r="G157" s="81" t="s">
        <v>529</v>
      </c>
    </row>
    <row r="158" spans="1:10" x14ac:dyDescent="0.25">
      <c r="A158" s="336">
        <v>650</v>
      </c>
      <c r="B158" s="336">
        <v>650.00399999999991</v>
      </c>
      <c r="C158" s="43" t="s">
        <v>404</v>
      </c>
      <c r="D158" s="308">
        <v>583.33000000000004</v>
      </c>
      <c r="E158" s="308">
        <f t="shared" si="48"/>
        <v>116.66600000000001</v>
      </c>
      <c r="F158" s="307">
        <f t="shared" si="49"/>
        <v>699.99600000000009</v>
      </c>
      <c r="G158" s="81" t="s">
        <v>529</v>
      </c>
    </row>
    <row r="159" spans="1:10" x14ac:dyDescent="0.25">
      <c r="A159" s="336"/>
      <c r="B159" s="336"/>
      <c r="C159" s="42" t="s">
        <v>405</v>
      </c>
      <c r="D159" s="308"/>
      <c r="E159" s="308"/>
      <c r="F159" s="307"/>
      <c r="G159" s="103"/>
    </row>
    <row r="160" spans="1:10" x14ac:dyDescent="0.25">
      <c r="A160" s="336">
        <v>600</v>
      </c>
      <c r="B160" s="336">
        <v>600</v>
      </c>
      <c r="C160" s="43" t="s">
        <v>402</v>
      </c>
      <c r="D160" s="308">
        <v>541.66999999999996</v>
      </c>
      <c r="E160" s="308">
        <f t="shared" ref="E160:E162" si="50">D160*0.2</f>
        <v>108.334</v>
      </c>
      <c r="F160" s="307">
        <f t="shared" ref="F160:F162" si="51">SUM(D160:E160)</f>
        <v>650.00399999999991</v>
      </c>
      <c r="G160" s="81" t="s">
        <v>529</v>
      </c>
    </row>
    <row r="161" spans="1:10" x14ac:dyDescent="0.25">
      <c r="A161" s="336">
        <v>650</v>
      </c>
      <c r="B161" s="336">
        <v>650.00399999999991</v>
      </c>
      <c r="C161" s="43" t="s">
        <v>403</v>
      </c>
      <c r="D161" s="308">
        <v>583.33000000000004</v>
      </c>
      <c r="E161" s="308">
        <f t="shared" si="50"/>
        <v>116.66600000000001</v>
      </c>
      <c r="F161" s="307">
        <f t="shared" si="51"/>
        <v>699.99600000000009</v>
      </c>
      <c r="G161" s="81" t="s">
        <v>529</v>
      </c>
    </row>
    <row r="162" spans="1:10" x14ac:dyDescent="0.25">
      <c r="A162" s="336">
        <v>750</v>
      </c>
      <c r="B162" s="336">
        <v>750</v>
      </c>
      <c r="C162" s="43" t="s">
        <v>404</v>
      </c>
      <c r="D162" s="308">
        <v>666.67</v>
      </c>
      <c r="E162" s="308">
        <f t="shared" si="50"/>
        <v>133.334</v>
      </c>
      <c r="F162" s="307">
        <f t="shared" si="51"/>
        <v>800.00399999999991</v>
      </c>
      <c r="G162" s="81" t="s">
        <v>529</v>
      </c>
    </row>
    <row r="163" spans="1:10" x14ac:dyDescent="0.25">
      <c r="A163" s="95"/>
      <c r="B163" s="95"/>
      <c r="C163" s="112" t="s">
        <v>620</v>
      </c>
      <c r="D163" s="308"/>
      <c r="E163" s="308"/>
      <c r="F163" s="307"/>
      <c r="G163" s="103"/>
    </row>
    <row r="164" spans="1:10" x14ac:dyDescent="0.25">
      <c r="A164" s="336">
        <v>700</v>
      </c>
      <c r="B164" s="336">
        <v>699.99600000000009</v>
      </c>
      <c r="C164" s="43" t="s">
        <v>402</v>
      </c>
      <c r="D164" s="308">
        <v>625</v>
      </c>
      <c r="E164" s="308">
        <f t="shared" ref="E164:E166" si="52">D164*0.2</f>
        <v>125</v>
      </c>
      <c r="F164" s="307">
        <f t="shared" ref="F164:F166" si="53">SUM(D164:E164)</f>
        <v>750</v>
      </c>
      <c r="G164" s="81" t="s">
        <v>529</v>
      </c>
    </row>
    <row r="165" spans="1:10" x14ac:dyDescent="0.25">
      <c r="A165" s="336">
        <v>758</v>
      </c>
      <c r="B165" s="336">
        <v>758.00399999999991</v>
      </c>
      <c r="C165" s="43" t="s">
        <v>403</v>
      </c>
      <c r="D165" s="308">
        <v>666.67</v>
      </c>
      <c r="E165" s="308">
        <f t="shared" si="52"/>
        <v>133.334</v>
      </c>
      <c r="F165" s="307">
        <f t="shared" si="53"/>
        <v>800.00399999999991</v>
      </c>
      <c r="G165" s="81" t="s">
        <v>529</v>
      </c>
    </row>
    <row r="166" spans="1:10" x14ac:dyDescent="0.25">
      <c r="A166" s="336">
        <v>815</v>
      </c>
      <c r="B166" s="336">
        <v>815.00399999999991</v>
      </c>
      <c r="C166" s="43" t="s">
        <v>404</v>
      </c>
      <c r="D166" s="308">
        <v>708.33</v>
      </c>
      <c r="E166" s="308">
        <f t="shared" si="52"/>
        <v>141.66600000000003</v>
      </c>
      <c r="F166" s="307">
        <f t="shared" si="53"/>
        <v>849.99600000000009</v>
      </c>
      <c r="G166" s="81" t="s">
        <v>529</v>
      </c>
    </row>
    <row r="167" spans="1:10" x14ac:dyDescent="0.25">
      <c r="A167" s="95"/>
      <c r="B167" s="95"/>
      <c r="C167" s="112" t="s">
        <v>621</v>
      </c>
      <c r="D167" s="308"/>
      <c r="E167" s="308"/>
      <c r="F167" s="307"/>
      <c r="G167" s="103"/>
    </row>
    <row r="168" spans="1:10" x14ac:dyDescent="0.25">
      <c r="A168" s="336">
        <v>758</v>
      </c>
      <c r="B168" s="336">
        <v>758.00399999999991</v>
      </c>
      <c r="C168" s="43" t="s">
        <v>402</v>
      </c>
      <c r="D168" s="308">
        <v>666.67</v>
      </c>
      <c r="E168" s="308">
        <f t="shared" ref="E168:E170" si="54">D168*0.2</f>
        <v>133.334</v>
      </c>
      <c r="F168" s="307">
        <f t="shared" ref="F168:F170" si="55">SUM(D168:E168)</f>
        <v>800.00399999999991</v>
      </c>
      <c r="G168" s="81" t="s">
        <v>529</v>
      </c>
    </row>
    <row r="169" spans="1:10" x14ac:dyDescent="0.25">
      <c r="A169" s="336">
        <v>815</v>
      </c>
      <c r="B169" s="336">
        <v>815.00399999999991</v>
      </c>
      <c r="C169" s="43" t="s">
        <v>403</v>
      </c>
      <c r="D169" s="308">
        <v>708.33</v>
      </c>
      <c r="E169" s="308">
        <f t="shared" si="54"/>
        <v>141.66600000000003</v>
      </c>
      <c r="F169" s="307">
        <f t="shared" si="55"/>
        <v>849.99600000000009</v>
      </c>
      <c r="G169" s="81" t="s">
        <v>529</v>
      </c>
    </row>
    <row r="170" spans="1:10" x14ac:dyDescent="0.25">
      <c r="A170" s="336">
        <v>875</v>
      </c>
      <c r="B170" s="336">
        <v>875.00399999999991</v>
      </c>
      <c r="C170" s="43" t="s">
        <v>404</v>
      </c>
      <c r="D170" s="308">
        <v>750</v>
      </c>
      <c r="E170" s="308">
        <f t="shared" si="54"/>
        <v>150</v>
      </c>
      <c r="F170" s="307">
        <f t="shared" si="55"/>
        <v>900</v>
      </c>
      <c r="G170" s="81" t="s">
        <v>529</v>
      </c>
    </row>
    <row r="171" spans="1:10" x14ac:dyDescent="0.25">
      <c r="A171" s="95"/>
      <c r="B171" s="95"/>
      <c r="C171" s="43"/>
      <c r="D171" s="308"/>
      <c r="E171" s="308"/>
      <c r="F171" s="146"/>
      <c r="G171" s="103"/>
    </row>
    <row r="172" spans="1:10" x14ac:dyDescent="0.25">
      <c r="A172" s="95"/>
      <c r="B172" s="95"/>
      <c r="C172" s="42" t="s">
        <v>406</v>
      </c>
      <c r="D172" s="308"/>
      <c r="E172" s="308"/>
      <c r="F172" s="146"/>
      <c r="G172" s="103"/>
    </row>
    <row r="173" spans="1:10" x14ac:dyDescent="0.25">
      <c r="A173" s="399" t="s">
        <v>62</v>
      </c>
      <c r="B173" s="400">
        <v>3.25</v>
      </c>
      <c r="C173" s="43" t="s">
        <v>469</v>
      </c>
      <c r="D173" s="308">
        <v>4.5</v>
      </c>
      <c r="E173" s="308">
        <v>0</v>
      </c>
      <c r="F173" s="307">
        <f t="shared" ref="F173:F175" si="56">SUM(D173:E173)</f>
        <v>4.5</v>
      </c>
      <c r="G173" s="81" t="s">
        <v>446</v>
      </c>
      <c r="J173" s="3" t="s">
        <v>777</v>
      </c>
    </row>
    <row r="174" spans="1:10" x14ac:dyDescent="0.25">
      <c r="A174" s="399" t="s">
        <v>62</v>
      </c>
      <c r="B174" s="400">
        <v>4.5</v>
      </c>
      <c r="C174" s="43" t="s">
        <v>470</v>
      </c>
      <c r="D174" s="308">
        <v>7</v>
      </c>
      <c r="E174" s="308">
        <v>0</v>
      </c>
      <c r="F174" s="307">
        <f t="shared" si="56"/>
        <v>7</v>
      </c>
      <c r="G174" s="81" t="s">
        <v>446</v>
      </c>
      <c r="J174" s="3" t="s">
        <v>777</v>
      </c>
    </row>
    <row r="175" spans="1:10" x14ac:dyDescent="0.25">
      <c r="A175" s="399" t="s">
        <v>62</v>
      </c>
      <c r="B175" s="399" t="s">
        <v>62</v>
      </c>
      <c r="C175" s="43" t="s">
        <v>468</v>
      </c>
      <c r="D175" s="308">
        <v>8</v>
      </c>
      <c r="E175" s="308">
        <v>0</v>
      </c>
      <c r="F175" s="307">
        <f t="shared" si="56"/>
        <v>8</v>
      </c>
      <c r="G175" s="81" t="s">
        <v>446</v>
      </c>
      <c r="J175" s="3" t="s">
        <v>775</v>
      </c>
    </row>
    <row r="176" spans="1:10" x14ac:dyDescent="0.25">
      <c r="A176" s="401"/>
      <c r="B176" s="402"/>
      <c r="D176" s="341"/>
      <c r="E176" s="101"/>
      <c r="F176" s="146"/>
      <c r="G176" s="103"/>
    </row>
    <row r="177" spans="1:10" x14ac:dyDescent="0.25">
      <c r="A177" s="399" t="s">
        <v>62</v>
      </c>
      <c r="B177" s="402">
        <v>200</v>
      </c>
      <c r="C177" s="23" t="s">
        <v>477</v>
      </c>
      <c r="D177" s="341">
        <v>166.67</v>
      </c>
      <c r="E177" s="308">
        <f t="shared" ref="E177:E178" si="57">D177*0.2</f>
        <v>33.333999999999996</v>
      </c>
      <c r="F177" s="307">
        <f t="shared" ref="F177:F178" si="58">SUM(D177:E177)</f>
        <v>200.00399999999999</v>
      </c>
      <c r="G177" s="81" t="s">
        <v>529</v>
      </c>
      <c r="J177" s="3" t="s">
        <v>777</v>
      </c>
    </row>
    <row r="178" spans="1:10" ht="31.5" x14ac:dyDescent="0.25">
      <c r="A178" s="399" t="s">
        <v>62</v>
      </c>
      <c r="B178" s="402">
        <v>100</v>
      </c>
      <c r="C178" s="23" t="s">
        <v>478</v>
      </c>
      <c r="D178" s="353">
        <v>83.33</v>
      </c>
      <c r="E178" s="155">
        <f t="shared" si="57"/>
        <v>16.666</v>
      </c>
      <c r="F178" s="351">
        <f t="shared" si="58"/>
        <v>99.995999999999995</v>
      </c>
      <c r="G178" s="81" t="s">
        <v>529</v>
      </c>
      <c r="J178" s="3" t="s">
        <v>777</v>
      </c>
    </row>
    <row r="179" spans="1:10" x14ac:dyDescent="0.25">
      <c r="A179" s="91"/>
      <c r="B179" s="91"/>
      <c r="D179" s="101"/>
      <c r="E179" s="101"/>
      <c r="F179" s="146"/>
      <c r="G179" s="81"/>
    </row>
  </sheetData>
  <mergeCells count="20">
    <mergeCell ref="D142:F142"/>
    <mergeCell ref="D94:F94"/>
    <mergeCell ref="D108:F108"/>
    <mergeCell ref="A121:B121"/>
    <mergeCell ref="D121:F121"/>
    <mergeCell ref="D134:F134"/>
    <mergeCell ref="A1:G2"/>
    <mergeCell ref="A4:G4"/>
    <mergeCell ref="D6:F6"/>
    <mergeCell ref="D54:F54"/>
    <mergeCell ref="A89:B89"/>
    <mergeCell ref="D62:F62"/>
    <mergeCell ref="D63:F63"/>
    <mergeCell ref="D64:F64"/>
    <mergeCell ref="D70:F70"/>
    <mergeCell ref="D71:F71"/>
    <mergeCell ref="A70:B70"/>
    <mergeCell ref="D83:F83"/>
    <mergeCell ref="A88:B88"/>
    <mergeCell ref="D88:F88"/>
  </mergeCells>
  <pageMargins left="0.43307086614173229" right="0.78740157480314965" top="0.74803149606299213" bottom="0.74803149606299213" header="0.31496062992125984" footer="0.31496062992125984"/>
  <pageSetup paperSize="9" scale="66" fitToHeight="0" orientation="portrait" r:id="rId1"/>
  <headerFooter>
    <oddHeader>&amp;R&amp;A</oddHeader>
    <oddFooter xml:space="preserve">&amp;L&amp;9VAT Code Key:
A - Standard Rated
E - Exempt
N - Non Business / Outside the Scope
Z - Zero Rated&amp;C
</oddFooter>
  </headerFooter>
  <rowBreaks count="3" manualBreakCount="3">
    <brk id="53" max="6" man="1"/>
    <brk id="107" max="6" man="1"/>
    <brk id="133"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theme="7" tint="0.59999389629810485"/>
    <pageSetUpPr fitToPage="1"/>
  </sheetPr>
  <dimension ref="A1:K44"/>
  <sheetViews>
    <sheetView showGridLines="0" view="pageBreakPreview" zoomScale="80" zoomScaleNormal="90" zoomScaleSheetLayoutView="80" zoomScalePageLayoutView="75" workbookViewId="0">
      <selection activeCell="A11" sqref="A11:G11"/>
    </sheetView>
  </sheetViews>
  <sheetFormatPr defaultColWidth="9.140625" defaultRowHeight="15.75" x14ac:dyDescent="0.25"/>
  <cols>
    <col min="1" max="1" width="11.28515625" style="2" customWidth="1"/>
    <col min="2" max="2" width="11.28515625" style="25" customWidth="1"/>
    <col min="3" max="3" width="61.140625" style="25" customWidth="1"/>
    <col min="4" max="6" width="12.42578125" style="2" customWidth="1"/>
    <col min="7" max="7" width="10.7109375" style="25" customWidth="1"/>
    <col min="8" max="8" width="0.140625" style="25" hidden="1" customWidth="1"/>
    <col min="9" max="16384" width="9.140625" style="25"/>
  </cols>
  <sheetData>
    <row r="1" spans="1:7" ht="15.75" customHeight="1" x14ac:dyDescent="0.25">
      <c r="A1" s="414" t="s">
        <v>732</v>
      </c>
      <c r="B1" s="414"/>
      <c r="C1" s="414"/>
      <c r="D1" s="414"/>
      <c r="E1" s="414"/>
      <c r="F1" s="414"/>
      <c r="G1" s="414"/>
    </row>
    <row r="2" spans="1:7" ht="15.75" customHeight="1" x14ac:dyDescent="0.25">
      <c r="A2" s="414"/>
      <c r="B2" s="414"/>
      <c r="C2" s="414"/>
      <c r="D2" s="414"/>
      <c r="E2" s="414"/>
      <c r="F2" s="414"/>
      <c r="G2" s="414"/>
    </row>
    <row r="3" spans="1:7" x14ac:dyDescent="0.25">
      <c r="A3" s="39"/>
      <c r="B3" s="39"/>
      <c r="C3" s="39"/>
      <c r="D3" s="52"/>
      <c r="E3" s="52"/>
      <c r="F3" s="52"/>
      <c r="G3" s="39"/>
    </row>
    <row r="4" spans="1:7" ht="15.75" customHeight="1" x14ac:dyDescent="0.25">
      <c r="A4" s="415" t="s">
        <v>277</v>
      </c>
      <c r="B4" s="415"/>
      <c r="C4" s="415"/>
      <c r="D4" s="415"/>
      <c r="E4" s="415"/>
      <c r="F4" s="415"/>
      <c r="G4" s="415"/>
    </row>
    <row r="5" spans="1:7" x14ac:dyDescent="0.25">
      <c r="A5" s="39"/>
      <c r="B5" s="39"/>
      <c r="C5" s="39"/>
      <c r="D5" s="52"/>
      <c r="E5" s="52"/>
      <c r="F5" s="52"/>
      <c r="G5" s="39"/>
    </row>
    <row r="6" spans="1:7" ht="15.75" customHeight="1" x14ac:dyDescent="0.25">
      <c r="A6" s="313" t="s">
        <v>254</v>
      </c>
      <c r="B6" s="313" t="s">
        <v>255</v>
      </c>
      <c r="C6" s="354"/>
      <c r="D6" s="415" t="s">
        <v>596</v>
      </c>
      <c r="E6" s="442"/>
      <c r="F6" s="442"/>
      <c r="G6" s="63"/>
    </row>
    <row r="7" spans="1:7" x14ac:dyDescent="0.25">
      <c r="A7" s="313" t="s">
        <v>256</v>
      </c>
      <c r="B7" s="313" t="s">
        <v>595</v>
      </c>
      <c r="C7" s="354"/>
      <c r="D7" s="313" t="s">
        <v>257</v>
      </c>
      <c r="E7" s="313" t="s">
        <v>258</v>
      </c>
      <c r="F7" s="313" t="s">
        <v>259</v>
      </c>
      <c r="G7" s="313" t="s">
        <v>260</v>
      </c>
    </row>
    <row r="8" spans="1:7" x14ac:dyDescent="0.25">
      <c r="A8" s="313" t="s">
        <v>261</v>
      </c>
      <c r="B8" s="313" t="s">
        <v>261</v>
      </c>
      <c r="C8" s="37"/>
      <c r="D8" s="313" t="s">
        <v>261</v>
      </c>
      <c r="E8" s="313" t="s">
        <v>261</v>
      </c>
      <c r="F8" s="313" t="s">
        <v>261</v>
      </c>
      <c r="G8" s="313" t="s">
        <v>262</v>
      </c>
    </row>
    <row r="9" spans="1:7" x14ac:dyDescent="0.25">
      <c r="A9" s="39"/>
      <c r="B9" s="39"/>
      <c r="C9" s="41" t="s">
        <v>407</v>
      </c>
      <c r="D9" s="52"/>
      <c r="E9" s="52"/>
      <c r="F9" s="52"/>
      <c r="G9" s="39"/>
    </row>
    <row r="10" spans="1:7" x14ac:dyDescent="0.25">
      <c r="A10" s="39"/>
      <c r="B10" s="39"/>
      <c r="C10" s="41"/>
      <c r="D10" s="52"/>
      <c r="E10" s="52"/>
      <c r="F10" s="52"/>
      <c r="G10" s="52"/>
    </row>
    <row r="11" spans="1:7" x14ac:dyDescent="0.25">
      <c r="A11" s="218"/>
      <c r="B11" s="218"/>
      <c r="C11" s="41" t="s">
        <v>39</v>
      </c>
      <c r="D11" s="52"/>
      <c r="E11" s="52"/>
      <c r="F11" s="52"/>
      <c r="G11" s="52"/>
    </row>
    <row r="12" spans="1:7" x14ac:dyDescent="0.25">
      <c r="A12" s="83">
        <v>100</v>
      </c>
      <c r="B12" s="83">
        <v>100</v>
      </c>
      <c r="C12" s="39" t="s">
        <v>278</v>
      </c>
      <c r="D12" s="226">
        <v>100</v>
      </c>
      <c r="E12" s="78">
        <v>0</v>
      </c>
      <c r="F12" s="78">
        <f>+D12+E12</f>
        <v>100</v>
      </c>
      <c r="G12" s="52" t="s">
        <v>479</v>
      </c>
    </row>
    <row r="13" spans="1:7" x14ac:dyDescent="0.25">
      <c r="A13" s="125">
        <v>300</v>
      </c>
      <c r="B13" s="125">
        <v>300</v>
      </c>
      <c r="C13" s="39" t="s">
        <v>40</v>
      </c>
      <c r="D13" s="226">
        <v>300</v>
      </c>
      <c r="E13" s="78">
        <v>0</v>
      </c>
      <c r="F13" s="78">
        <f t="shared" ref="F13:F16" si="0">+D13+E13</f>
        <v>300</v>
      </c>
      <c r="G13" s="52" t="s">
        <v>479</v>
      </c>
    </row>
    <row r="14" spans="1:7" x14ac:dyDescent="0.25">
      <c r="A14" s="125">
        <v>300</v>
      </c>
      <c r="B14" s="125">
        <v>300</v>
      </c>
      <c r="C14" s="39" t="s">
        <v>41</v>
      </c>
      <c r="D14" s="226">
        <v>300</v>
      </c>
      <c r="E14" s="78">
        <v>0</v>
      </c>
      <c r="F14" s="78">
        <f t="shared" si="0"/>
        <v>300</v>
      </c>
      <c r="G14" s="52" t="s">
        <v>479</v>
      </c>
    </row>
    <row r="15" spans="1:7" x14ac:dyDescent="0.25">
      <c r="A15" s="125">
        <v>25</v>
      </c>
      <c r="B15" s="125">
        <v>25</v>
      </c>
      <c r="C15" s="39" t="s">
        <v>44</v>
      </c>
      <c r="D15" s="226">
        <v>25</v>
      </c>
      <c r="E15" s="78">
        <v>0</v>
      </c>
      <c r="F15" s="78">
        <f t="shared" si="0"/>
        <v>25</v>
      </c>
      <c r="G15" s="52" t="s">
        <v>479</v>
      </c>
    </row>
    <row r="16" spans="1:7" x14ac:dyDescent="0.25">
      <c r="A16" s="125">
        <v>15</v>
      </c>
      <c r="B16" s="125">
        <v>15</v>
      </c>
      <c r="C16" s="39" t="s">
        <v>279</v>
      </c>
      <c r="D16" s="226">
        <v>15</v>
      </c>
      <c r="E16" s="78">
        <v>0</v>
      </c>
      <c r="F16" s="78">
        <f t="shared" si="0"/>
        <v>15</v>
      </c>
      <c r="G16" s="52" t="s">
        <v>479</v>
      </c>
    </row>
    <row r="17" spans="1:7" x14ac:dyDescent="0.25">
      <c r="A17" s="125"/>
      <c r="B17" s="125"/>
      <c r="C17" s="39"/>
      <c r="D17" s="133"/>
      <c r="E17" s="133"/>
      <c r="F17" s="133"/>
      <c r="G17" s="39"/>
    </row>
    <row r="18" spans="1:7" x14ac:dyDescent="0.25">
      <c r="A18" s="83"/>
      <c r="B18" s="83"/>
      <c r="C18" s="41" t="s">
        <v>42</v>
      </c>
      <c r="D18" s="226"/>
      <c r="E18" s="78"/>
      <c r="F18" s="78"/>
      <c r="G18" s="39"/>
    </row>
    <row r="19" spans="1:7" x14ac:dyDescent="0.25">
      <c r="A19" s="83">
        <v>100</v>
      </c>
      <c r="B19" s="83">
        <v>100</v>
      </c>
      <c r="C19" s="39" t="s">
        <v>278</v>
      </c>
      <c r="D19" s="226">
        <v>100</v>
      </c>
      <c r="E19" s="78">
        <v>0</v>
      </c>
      <c r="F19" s="78">
        <f t="shared" ref="F19:F23" si="1">+D19+E19</f>
        <v>100</v>
      </c>
      <c r="G19" s="52" t="s">
        <v>479</v>
      </c>
    </row>
    <row r="20" spans="1:7" x14ac:dyDescent="0.25">
      <c r="A20" s="125">
        <v>300</v>
      </c>
      <c r="B20" s="125">
        <v>300</v>
      </c>
      <c r="C20" s="39" t="s">
        <v>40</v>
      </c>
      <c r="D20" s="226">
        <v>300</v>
      </c>
      <c r="E20" s="78">
        <v>0</v>
      </c>
      <c r="F20" s="78">
        <f t="shared" si="1"/>
        <v>300</v>
      </c>
      <c r="G20" s="52" t="s">
        <v>479</v>
      </c>
    </row>
    <row r="21" spans="1:7" x14ac:dyDescent="0.25">
      <c r="A21" s="125">
        <v>300</v>
      </c>
      <c r="B21" s="125">
        <v>300</v>
      </c>
      <c r="C21" s="39" t="s">
        <v>41</v>
      </c>
      <c r="D21" s="226">
        <v>300</v>
      </c>
      <c r="E21" s="78">
        <v>0</v>
      </c>
      <c r="F21" s="78">
        <f t="shared" si="1"/>
        <v>300</v>
      </c>
      <c r="G21" s="52" t="s">
        <v>479</v>
      </c>
    </row>
    <row r="22" spans="1:7" x14ac:dyDescent="0.25">
      <c r="A22" s="125">
        <v>25</v>
      </c>
      <c r="B22" s="125">
        <v>25</v>
      </c>
      <c r="C22" s="39" t="s">
        <v>44</v>
      </c>
      <c r="D22" s="226">
        <v>25</v>
      </c>
      <c r="E22" s="78">
        <v>0</v>
      </c>
      <c r="F22" s="78">
        <f t="shared" si="1"/>
        <v>25</v>
      </c>
      <c r="G22" s="52" t="s">
        <v>479</v>
      </c>
    </row>
    <row r="23" spans="1:7" x14ac:dyDescent="0.25">
      <c r="A23" s="125">
        <v>15</v>
      </c>
      <c r="B23" s="125">
        <v>15</v>
      </c>
      <c r="C23" s="39" t="s">
        <v>279</v>
      </c>
      <c r="D23" s="226">
        <v>15</v>
      </c>
      <c r="E23" s="78">
        <v>0</v>
      </c>
      <c r="F23" s="78">
        <f t="shared" si="1"/>
        <v>15</v>
      </c>
      <c r="G23" s="52" t="s">
        <v>479</v>
      </c>
    </row>
    <row r="24" spans="1:7" x14ac:dyDescent="0.25">
      <c r="A24" s="125"/>
      <c r="B24" s="125"/>
      <c r="C24" s="39"/>
      <c r="D24" s="133"/>
      <c r="E24" s="133"/>
      <c r="F24" s="133"/>
      <c r="G24" s="39"/>
    </row>
    <row r="25" spans="1:7" x14ac:dyDescent="0.25">
      <c r="A25" s="83"/>
      <c r="B25" s="83"/>
      <c r="C25" s="41" t="s">
        <v>280</v>
      </c>
      <c r="D25" s="226"/>
      <c r="E25" s="78"/>
      <c r="F25" s="78"/>
      <c r="G25" s="39"/>
    </row>
    <row r="26" spans="1:7" x14ac:dyDescent="0.25">
      <c r="A26" s="83">
        <v>50</v>
      </c>
      <c r="B26" s="83">
        <v>50</v>
      </c>
      <c r="C26" s="39" t="s">
        <v>484</v>
      </c>
      <c r="D26" s="226">
        <v>50</v>
      </c>
      <c r="E26" s="78">
        <v>0</v>
      </c>
      <c r="F26" s="78">
        <f t="shared" ref="F26:F29" si="2">+D26+E26</f>
        <v>50</v>
      </c>
      <c r="G26" s="52" t="s">
        <v>479</v>
      </c>
    </row>
    <row r="27" spans="1:7" x14ac:dyDescent="0.25">
      <c r="A27" s="83">
        <v>150</v>
      </c>
      <c r="B27" s="83">
        <v>150</v>
      </c>
      <c r="C27" s="39" t="s">
        <v>485</v>
      </c>
      <c r="D27" s="226">
        <v>150</v>
      </c>
      <c r="E27" s="78">
        <v>0</v>
      </c>
      <c r="F27" s="78">
        <f t="shared" si="2"/>
        <v>150</v>
      </c>
      <c r="G27" s="52" t="s">
        <v>479</v>
      </c>
    </row>
    <row r="28" spans="1:7" x14ac:dyDescent="0.25">
      <c r="A28" s="83">
        <v>100</v>
      </c>
      <c r="B28" s="83">
        <v>100</v>
      </c>
      <c r="C28" s="39" t="s">
        <v>486</v>
      </c>
      <c r="D28" s="226">
        <v>100</v>
      </c>
      <c r="E28" s="78">
        <v>0</v>
      </c>
      <c r="F28" s="78">
        <f t="shared" si="2"/>
        <v>100</v>
      </c>
      <c r="G28" s="52" t="s">
        <v>479</v>
      </c>
    </row>
    <row r="29" spans="1:7" x14ac:dyDescent="0.25">
      <c r="A29" s="83">
        <v>50</v>
      </c>
      <c r="B29" s="83">
        <v>50</v>
      </c>
      <c r="C29" s="39" t="s">
        <v>487</v>
      </c>
      <c r="D29" s="226">
        <v>50</v>
      </c>
      <c r="E29" s="78">
        <v>0</v>
      </c>
      <c r="F29" s="78">
        <f t="shared" si="2"/>
        <v>50</v>
      </c>
      <c r="G29" s="52" t="s">
        <v>479</v>
      </c>
    </row>
    <row r="30" spans="1:7" x14ac:dyDescent="0.25">
      <c r="A30" s="218"/>
      <c r="B30" s="218"/>
      <c r="C30" s="39"/>
      <c r="D30" s="78"/>
      <c r="E30" s="133"/>
      <c r="F30" s="78"/>
      <c r="G30" s="39"/>
    </row>
    <row r="31" spans="1:7" x14ac:dyDescent="0.25">
      <c r="A31" s="83"/>
      <c r="B31" s="83"/>
      <c r="C31" s="41" t="s">
        <v>45</v>
      </c>
      <c r="D31" s="125"/>
      <c r="E31" s="125"/>
      <c r="F31" s="125"/>
      <c r="G31" s="39"/>
    </row>
    <row r="32" spans="1:7" x14ac:dyDescent="0.25">
      <c r="A32" s="57">
        <v>100</v>
      </c>
      <c r="B32" s="57">
        <v>100</v>
      </c>
      <c r="C32" s="39" t="s">
        <v>488</v>
      </c>
      <c r="D32" s="133">
        <v>100</v>
      </c>
      <c r="E32" s="78">
        <v>0</v>
      </c>
      <c r="F32" s="78">
        <f t="shared" ref="F32:F38" si="3">+D32+E32</f>
        <v>100</v>
      </c>
      <c r="G32" s="52" t="s">
        <v>479</v>
      </c>
    </row>
    <row r="33" spans="1:11" x14ac:dyDescent="0.25">
      <c r="A33" s="57">
        <v>200</v>
      </c>
      <c r="B33" s="57">
        <v>200</v>
      </c>
      <c r="C33" s="39" t="s">
        <v>489</v>
      </c>
      <c r="D33" s="133">
        <v>200</v>
      </c>
      <c r="E33" s="78">
        <v>0</v>
      </c>
      <c r="F33" s="78">
        <f t="shared" si="3"/>
        <v>200</v>
      </c>
      <c r="G33" s="52" t="s">
        <v>479</v>
      </c>
    </row>
    <row r="34" spans="1:11" x14ac:dyDescent="0.25">
      <c r="A34" s="57">
        <v>200</v>
      </c>
      <c r="B34" s="57">
        <v>200</v>
      </c>
      <c r="C34" s="39" t="s">
        <v>490</v>
      </c>
      <c r="D34" s="133">
        <v>200</v>
      </c>
      <c r="E34" s="78">
        <v>0</v>
      </c>
      <c r="F34" s="78">
        <f t="shared" si="3"/>
        <v>200</v>
      </c>
      <c r="G34" s="52" t="s">
        <v>479</v>
      </c>
    </row>
    <row r="35" spans="1:11" x14ac:dyDescent="0.25">
      <c r="A35" s="57">
        <v>100</v>
      </c>
      <c r="B35" s="57">
        <v>100</v>
      </c>
      <c r="C35" s="43" t="s">
        <v>491</v>
      </c>
      <c r="D35" s="133">
        <v>100</v>
      </c>
      <c r="E35" s="78">
        <v>0</v>
      </c>
      <c r="F35" s="78">
        <f t="shared" si="3"/>
        <v>100</v>
      </c>
      <c r="G35" s="52" t="s">
        <v>479</v>
      </c>
    </row>
    <row r="36" spans="1:11" x14ac:dyDescent="0.25">
      <c r="A36" s="57">
        <v>50</v>
      </c>
      <c r="B36" s="57">
        <v>50</v>
      </c>
      <c r="C36" s="43" t="s">
        <v>34</v>
      </c>
      <c r="D36" s="133">
        <v>50</v>
      </c>
      <c r="E36" s="78">
        <v>0</v>
      </c>
      <c r="F36" s="78">
        <f t="shared" si="3"/>
        <v>50</v>
      </c>
      <c r="G36" s="52" t="s">
        <v>479</v>
      </c>
    </row>
    <row r="37" spans="1:11" x14ac:dyDescent="0.25">
      <c r="A37" s="399" t="s">
        <v>62</v>
      </c>
      <c r="B37" s="57">
        <v>15</v>
      </c>
      <c r="C37" s="43" t="s">
        <v>46</v>
      </c>
      <c r="D37" s="133">
        <v>15</v>
      </c>
      <c r="E37" s="78">
        <v>0</v>
      </c>
      <c r="F37" s="78">
        <f t="shared" si="3"/>
        <v>15</v>
      </c>
      <c r="G37" s="52" t="s">
        <v>479</v>
      </c>
      <c r="K37" s="3" t="s">
        <v>777</v>
      </c>
    </row>
    <row r="38" spans="1:11" x14ac:dyDescent="0.25">
      <c r="A38" s="399" t="s">
        <v>62</v>
      </c>
      <c r="B38" s="57">
        <v>100</v>
      </c>
      <c r="C38" s="43" t="s">
        <v>281</v>
      </c>
      <c r="D38" s="133">
        <v>100</v>
      </c>
      <c r="E38" s="78">
        <v>0</v>
      </c>
      <c r="F38" s="78">
        <f t="shared" si="3"/>
        <v>100</v>
      </c>
      <c r="G38" s="52" t="s">
        <v>479</v>
      </c>
      <c r="K38" s="3" t="s">
        <v>777</v>
      </c>
    </row>
    <row r="39" spans="1:11" x14ac:dyDescent="0.25">
      <c r="A39" s="225">
        <v>15</v>
      </c>
      <c r="B39" s="225"/>
      <c r="C39" s="225" t="s">
        <v>46</v>
      </c>
      <c r="D39" s="161"/>
      <c r="E39" s="225"/>
      <c r="F39" s="225"/>
      <c r="G39" s="225"/>
    </row>
    <row r="40" spans="1:11" x14ac:dyDescent="0.25">
      <c r="A40" s="39"/>
      <c r="B40" s="39"/>
      <c r="C40" s="41" t="s">
        <v>47</v>
      </c>
      <c r="D40" s="219"/>
      <c r="E40" s="218"/>
      <c r="F40" s="218"/>
      <c r="G40" s="39"/>
    </row>
    <row r="41" spans="1:11" x14ac:dyDescent="0.25">
      <c r="A41" s="222">
        <v>40</v>
      </c>
      <c r="B41" s="222">
        <v>40</v>
      </c>
      <c r="C41" s="123" t="s">
        <v>103</v>
      </c>
      <c r="D41" s="133">
        <v>40</v>
      </c>
      <c r="E41" s="78">
        <v>0</v>
      </c>
      <c r="F41" s="78">
        <f t="shared" ref="F41:F42" si="4">+D41+E41</f>
        <v>40</v>
      </c>
      <c r="G41" s="52" t="s">
        <v>479</v>
      </c>
    </row>
    <row r="42" spans="1:11" x14ac:dyDescent="0.25">
      <c r="A42" s="222">
        <v>20</v>
      </c>
      <c r="B42" s="222">
        <v>20</v>
      </c>
      <c r="C42" s="123" t="s">
        <v>88</v>
      </c>
      <c r="D42" s="133">
        <v>20</v>
      </c>
      <c r="E42" s="78">
        <v>0</v>
      </c>
      <c r="F42" s="78">
        <f t="shared" si="4"/>
        <v>20</v>
      </c>
      <c r="G42" s="52" t="s">
        <v>479</v>
      </c>
    </row>
    <row r="43" spans="1:11" x14ac:dyDescent="0.25">
      <c r="A43" s="48"/>
      <c r="B43" s="48"/>
      <c r="C43" s="123"/>
      <c r="D43" s="219"/>
      <c r="E43" s="218"/>
      <c r="F43" s="218"/>
      <c r="G43" s="123"/>
      <c r="H43" s="40"/>
      <c r="I43" s="40"/>
    </row>
    <row r="44" spans="1:11" x14ac:dyDescent="0.25">
      <c r="A44" s="50"/>
      <c r="B44" s="50"/>
      <c r="C44" s="55"/>
      <c r="D44" s="126"/>
      <c r="E44" s="216"/>
      <c r="F44" s="216"/>
      <c r="G44" s="216"/>
    </row>
  </sheetData>
  <mergeCells count="3">
    <mergeCell ref="A1:G2"/>
    <mergeCell ref="A4:G4"/>
    <mergeCell ref="D6:F6"/>
  </mergeCells>
  <pageMargins left="0.43307086614173229" right="0.78740157480314965" top="0.74803149606299213" bottom="0.74803149606299213" header="0.31496062992125984" footer="0.31496062992125984"/>
  <pageSetup paperSize="9" scale="68" fitToHeight="0" orientation="portrait" r:id="rId1"/>
  <headerFooter>
    <oddHeader>&amp;R&amp;A</oddHeader>
    <oddFooter xml:space="preserve">&amp;L&amp;9VAT Code Key:
A - Standard Rated
E - Exempt
N - Non Business / Outside the Scope
Z - Zero Rated&amp;C
</oddFooter>
  </headerFooter>
  <colBreaks count="1" manualBreakCount="1">
    <brk id="7" max="53" man="1"/>
  </colBreaks>
</worksheet>
</file>

<file path=docMetadata/LabelInfo.xml><?xml version="1.0" encoding="utf-8"?>
<clbl:labelList xmlns:clbl="http://schemas.microsoft.com/office/2020/mipLabelMetadata">
  <clbl:label id="{3d8b874e-dfb2-48d0-a400-376ea3f91748}" enabled="0" method="" siteId="{3d8b874e-dfb2-48d0-a400-376ea3f9174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25</vt:i4>
      </vt:variant>
    </vt:vector>
  </HeadingPairs>
  <TitlesOfParts>
    <vt:vector size="49" baseType="lpstr">
      <vt:lpstr>Index</vt:lpstr>
      <vt:lpstr>Appendix C1</vt:lpstr>
      <vt:lpstr>Appendix C2</vt:lpstr>
      <vt:lpstr>Appendix C3</vt:lpstr>
      <vt:lpstr>Appendix C4</vt:lpstr>
      <vt:lpstr>Appendix C5</vt:lpstr>
      <vt:lpstr>Appendix C5A</vt:lpstr>
      <vt:lpstr>Appendix C6</vt:lpstr>
      <vt:lpstr>Appendix C7</vt:lpstr>
      <vt:lpstr>Appendix C8</vt:lpstr>
      <vt:lpstr>Appendix C9</vt:lpstr>
      <vt:lpstr>Appendix C10</vt:lpstr>
      <vt:lpstr>Appendix C11</vt:lpstr>
      <vt:lpstr>Appendix C13</vt:lpstr>
      <vt:lpstr>Appendix C14</vt:lpstr>
      <vt:lpstr>Appendix C15</vt:lpstr>
      <vt:lpstr>Appendix C16</vt:lpstr>
      <vt:lpstr>Appendix C17</vt:lpstr>
      <vt:lpstr>Appendix C18 </vt:lpstr>
      <vt:lpstr>Appendix C19</vt:lpstr>
      <vt:lpstr>Appendix C20</vt:lpstr>
      <vt:lpstr>Appendix C21</vt:lpstr>
      <vt:lpstr>Appendix C22</vt:lpstr>
      <vt:lpstr>Appendix C23</vt:lpstr>
      <vt:lpstr>'Appendix C1'!_Toc85796927</vt:lpstr>
      <vt:lpstr>'Appendix C20'!_Toc85796927</vt:lpstr>
      <vt:lpstr>'Appendix C1'!Print_Area</vt:lpstr>
      <vt:lpstr>'Appendix C10'!Print_Area</vt:lpstr>
      <vt:lpstr>'Appendix C11'!Print_Area</vt:lpstr>
      <vt:lpstr>'Appendix C13'!Print_Area</vt:lpstr>
      <vt:lpstr>'Appendix C14'!Print_Area</vt:lpstr>
      <vt:lpstr>'Appendix C15'!Print_Area</vt:lpstr>
      <vt:lpstr>'Appendix C16'!Print_Area</vt:lpstr>
      <vt:lpstr>'Appendix C17'!Print_Area</vt:lpstr>
      <vt:lpstr>'Appendix C18 '!Print_Area</vt:lpstr>
      <vt:lpstr>'Appendix C19'!Print_Area</vt:lpstr>
      <vt:lpstr>'Appendix C20'!Print_Area</vt:lpstr>
      <vt:lpstr>'Appendix C21'!Print_Area</vt:lpstr>
      <vt:lpstr>'Appendix C22'!Print_Area</vt:lpstr>
      <vt:lpstr>'Appendix C23'!Print_Area</vt:lpstr>
      <vt:lpstr>'Appendix C3'!Print_Area</vt:lpstr>
      <vt:lpstr>'Appendix C4'!Print_Area</vt:lpstr>
      <vt:lpstr>'Appendix C5'!Print_Area</vt:lpstr>
      <vt:lpstr>'Appendix C5A'!Print_Area</vt:lpstr>
      <vt:lpstr>'Appendix C6'!Print_Area</vt:lpstr>
      <vt:lpstr>'Appendix C7'!Print_Area</vt:lpstr>
      <vt:lpstr>'Appendix C8'!Print_Area</vt:lpstr>
      <vt:lpstr>'Appendix C9'!Print_Area</vt:lpstr>
      <vt:lpstr>'Appendix C20'!Print_Titles</vt:lpstr>
    </vt:vector>
  </TitlesOfParts>
  <Company>NSDC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alexwr</dc:creator>
  <cp:lastModifiedBy>Rebecca Pitcher</cp:lastModifiedBy>
  <cp:lastPrinted>2026-02-25T08:32:04Z</cp:lastPrinted>
  <dcterms:created xsi:type="dcterms:W3CDTF">2019-02-14T08:00:42Z</dcterms:created>
  <dcterms:modified xsi:type="dcterms:W3CDTF">2026-02-25T13:10:18Z</dcterms:modified>
</cp:coreProperties>
</file>